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819"/>
  <workbookPr showInkAnnotation="0" autoCompressPictures="0"/>
  <bookViews>
    <workbookView xWindow="0" yWindow="0" windowWidth="33820" windowHeight="20140" tabRatio="500"/>
  </bookViews>
  <sheets>
    <sheet name="Info" sheetId="19" r:id="rId1"/>
    <sheet name="BS9" sheetId="14" r:id="rId2"/>
    <sheet name="BS11" sheetId="24" r:id="rId3"/>
    <sheet name="BS12" sheetId="3" r:id="rId4"/>
    <sheet name="BS13" sheetId="2" r:id="rId5"/>
    <sheet name="BS15" sheetId="4" r:id="rId6"/>
    <sheet name="BS18" sheetId="15" r:id="rId7"/>
    <sheet name="BS19" sheetId="16" r:id="rId8"/>
    <sheet name="BS20" sheetId="25" r:id="rId9"/>
    <sheet name="BS24" sheetId="5" r:id="rId10"/>
    <sheet name="BS25" sheetId="6" r:id="rId11"/>
    <sheet name="RA4" sheetId="23" r:id="rId12"/>
    <sheet name="RA7" sheetId="18" r:id="rId13"/>
    <sheet name="RA8" sheetId="7" r:id="rId14"/>
    <sheet name="RA9" sheetId="10" r:id="rId15"/>
    <sheet name="RA10" sheetId="13" r:id="rId16"/>
    <sheet name="RA11" sheetId="11" r:id="rId17"/>
    <sheet name="RA12" sheetId="12" r:id="rId18"/>
    <sheet name="RA15" sheetId="9" r:id="rId19"/>
    <sheet name="RA17" sheetId="20" r:id="rId20"/>
    <sheet name="RA18" sheetId="21" r:id="rId21"/>
    <sheet name="RA19" sheetId="22" r:id="rId22"/>
    <sheet name="RA21" sheetId="1" r:id="rId23"/>
    <sheet name="PC14" sheetId="8" r:id="rId24"/>
    <sheet name="Summary BS" sheetId="29" r:id="rId25"/>
    <sheet name="Summary RA" sheetId="30" r:id="rId26"/>
    <sheet name="Summary PC" sheetId="31" r:id="rId27"/>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E4" i="25" l="1"/>
  <c r="E5" i="25"/>
  <c r="E6" i="25"/>
  <c r="E7" i="25"/>
  <c r="E8" i="25"/>
  <c r="E9" i="25"/>
  <c r="E10" i="25"/>
  <c r="E11" i="25"/>
  <c r="E12" i="25"/>
  <c r="E13" i="25"/>
  <c r="E14" i="25"/>
  <c r="E15" i="25"/>
  <c r="E16" i="25"/>
  <c r="E17" i="25"/>
  <c r="E19" i="25"/>
  <c r="D39" i="24"/>
  <c r="D41" i="24"/>
  <c r="D38" i="24"/>
  <c r="C84" i="16"/>
  <c r="D84" i="16"/>
  <c r="E84" i="16"/>
  <c r="F84" i="16"/>
  <c r="G84" i="16"/>
  <c r="H84" i="16"/>
  <c r="I84" i="16"/>
  <c r="J84" i="16"/>
  <c r="K84" i="16"/>
  <c r="L84" i="16"/>
  <c r="M84" i="16"/>
  <c r="N84" i="16"/>
  <c r="C69" i="16"/>
  <c r="D69" i="16"/>
  <c r="E69" i="16"/>
  <c r="F69" i="16"/>
  <c r="G69" i="16"/>
  <c r="H69" i="16"/>
  <c r="I69" i="16"/>
  <c r="J69" i="16"/>
  <c r="K69" i="16"/>
  <c r="L69" i="16"/>
  <c r="M69" i="16"/>
  <c r="N69" i="16"/>
  <c r="C50" i="16"/>
  <c r="D50" i="16"/>
  <c r="E50" i="16"/>
  <c r="F50" i="16"/>
  <c r="G50" i="16"/>
  <c r="H50" i="16"/>
  <c r="I50" i="16"/>
  <c r="J50" i="16"/>
  <c r="K50" i="16"/>
  <c r="L50" i="16"/>
  <c r="M50" i="16"/>
  <c r="N50" i="16"/>
  <c r="E9" i="23"/>
  <c r="E8" i="23"/>
  <c r="D9" i="23"/>
  <c r="D8" i="23"/>
  <c r="C9" i="23"/>
  <c r="C8" i="23"/>
  <c r="G22" i="8"/>
  <c r="H22" i="8"/>
  <c r="E17" i="8"/>
  <c r="F17" i="8"/>
  <c r="G17" i="8"/>
  <c r="H17" i="8"/>
  <c r="F19" i="8"/>
  <c r="G19" i="8"/>
  <c r="H19" i="8"/>
  <c r="H23" i="8"/>
  <c r="H25" i="8"/>
  <c r="G25" i="8"/>
  <c r="F25" i="8"/>
  <c r="E25" i="8"/>
  <c r="D25" i="8"/>
  <c r="C25" i="8"/>
  <c r="B25" i="8"/>
  <c r="G49" i="8"/>
  <c r="H49" i="8"/>
  <c r="F46" i="8"/>
  <c r="G46" i="8"/>
  <c r="H46" i="8"/>
  <c r="E44" i="8"/>
  <c r="F44" i="8"/>
  <c r="G44" i="8"/>
  <c r="H44" i="8"/>
  <c r="J52" i="8"/>
  <c r="I52" i="8"/>
  <c r="H52" i="8"/>
  <c r="G52" i="8"/>
  <c r="F52" i="8"/>
  <c r="E52" i="8"/>
  <c r="D52" i="8"/>
  <c r="C52" i="8"/>
  <c r="B52" i="8"/>
  <c r="B41" i="8"/>
  <c r="AN42" i="1"/>
  <c r="L14" i="1"/>
  <c r="L15" i="1"/>
  <c r="L20" i="1"/>
  <c r="L21" i="1"/>
  <c r="M14" i="1"/>
  <c r="M15" i="1"/>
  <c r="M20" i="1"/>
  <c r="M21" i="1"/>
  <c r="N14" i="1"/>
  <c r="N15" i="1"/>
  <c r="N20" i="1"/>
  <c r="N21" i="1"/>
  <c r="O14" i="1"/>
  <c r="O15" i="1"/>
  <c r="O20" i="1"/>
  <c r="O21" i="1"/>
  <c r="P14" i="1"/>
  <c r="P15" i="1"/>
  <c r="P20" i="1"/>
  <c r="P21" i="1"/>
  <c r="Q14" i="1"/>
  <c r="Q15" i="1"/>
  <c r="Q20" i="1"/>
  <c r="Q21" i="1"/>
  <c r="R14" i="1"/>
  <c r="R15" i="1"/>
  <c r="R20" i="1"/>
  <c r="R21" i="1"/>
  <c r="S14" i="1"/>
  <c r="S15" i="1"/>
  <c r="S20" i="1"/>
  <c r="S21" i="1"/>
  <c r="T14" i="1"/>
  <c r="T15" i="1"/>
  <c r="T20" i="1"/>
  <c r="T21" i="1"/>
  <c r="U14" i="1"/>
  <c r="U15" i="1"/>
  <c r="U20" i="1"/>
  <c r="U21" i="1"/>
  <c r="V14" i="1"/>
  <c r="V15" i="1"/>
  <c r="V20" i="1"/>
  <c r="V21" i="1"/>
  <c r="W14" i="1"/>
  <c r="W15" i="1"/>
  <c r="W20" i="1"/>
  <c r="W21" i="1"/>
  <c r="X14" i="1"/>
  <c r="X15" i="1"/>
  <c r="X20" i="1"/>
  <c r="X21" i="1"/>
  <c r="Y14" i="1"/>
  <c r="Y15" i="1"/>
  <c r="Y20" i="1"/>
  <c r="Y21" i="1"/>
  <c r="Z14" i="1"/>
  <c r="Z15" i="1"/>
  <c r="Z20" i="1"/>
  <c r="Z21" i="1"/>
  <c r="AA14" i="1"/>
  <c r="AA15" i="1"/>
  <c r="AA20" i="1"/>
  <c r="AA21" i="1"/>
  <c r="AB14" i="1"/>
  <c r="AB15" i="1"/>
  <c r="AB20" i="1"/>
  <c r="AB21" i="1"/>
  <c r="AC14" i="1"/>
  <c r="AC15" i="1"/>
  <c r="AC20" i="1"/>
  <c r="AC21" i="1"/>
  <c r="AD14" i="1"/>
  <c r="AD15" i="1"/>
  <c r="AD20" i="1"/>
  <c r="AD21" i="1"/>
  <c r="AN35" i="1"/>
  <c r="L24" i="1"/>
  <c r="L25" i="1"/>
  <c r="L26" i="1"/>
  <c r="L28" i="1"/>
  <c r="L29" i="1"/>
  <c r="L31" i="1"/>
  <c r="M24" i="1"/>
  <c r="M25" i="1"/>
  <c r="M26" i="1"/>
  <c r="M28" i="1"/>
  <c r="M29" i="1"/>
  <c r="M31" i="1"/>
  <c r="N24" i="1"/>
  <c r="N25" i="1"/>
  <c r="N26" i="1"/>
  <c r="N28" i="1"/>
  <c r="N29" i="1"/>
  <c r="N31" i="1"/>
  <c r="O24" i="1"/>
  <c r="O25" i="1"/>
  <c r="O26" i="1"/>
  <c r="O28" i="1"/>
  <c r="O29" i="1"/>
  <c r="O31" i="1"/>
  <c r="P24" i="1"/>
  <c r="P25" i="1"/>
  <c r="P26" i="1"/>
  <c r="P28" i="1"/>
  <c r="P29" i="1"/>
  <c r="P31" i="1"/>
  <c r="Q24" i="1"/>
  <c r="Q25" i="1"/>
  <c r="Q26" i="1"/>
  <c r="Q28" i="1"/>
  <c r="Q29" i="1"/>
  <c r="Q31" i="1"/>
  <c r="R24" i="1"/>
  <c r="R25" i="1"/>
  <c r="R26" i="1"/>
  <c r="R28" i="1"/>
  <c r="R29" i="1"/>
  <c r="R31" i="1"/>
  <c r="S24" i="1"/>
  <c r="S25" i="1"/>
  <c r="S26" i="1"/>
  <c r="S28" i="1"/>
  <c r="S29" i="1"/>
  <c r="S31" i="1"/>
  <c r="T24" i="1"/>
  <c r="T25" i="1"/>
  <c r="T26" i="1"/>
  <c r="T28" i="1"/>
  <c r="T29" i="1"/>
  <c r="T31" i="1"/>
  <c r="U24" i="1"/>
  <c r="U25" i="1"/>
  <c r="U26" i="1"/>
  <c r="U28" i="1"/>
  <c r="U29" i="1"/>
  <c r="U31" i="1"/>
  <c r="V24" i="1"/>
  <c r="V25" i="1"/>
  <c r="V26" i="1"/>
  <c r="V28" i="1"/>
  <c r="V29" i="1"/>
  <c r="V31" i="1"/>
  <c r="W24" i="1"/>
  <c r="W25" i="1"/>
  <c r="W26" i="1"/>
  <c r="W28" i="1"/>
  <c r="W29" i="1"/>
  <c r="W31" i="1"/>
  <c r="X24" i="1"/>
  <c r="X25" i="1"/>
  <c r="X26" i="1"/>
  <c r="X28" i="1"/>
  <c r="X29" i="1"/>
  <c r="X31" i="1"/>
  <c r="Y24" i="1"/>
  <c r="Y25" i="1"/>
  <c r="Y26" i="1"/>
  <c r="Y28" i="1"/>
  <c r="Y29" i="1"/>
  <c r="Y31" i="1"/>
  <c r="Z24" i="1"/>
  <c r="Z25" i="1"/>
  <c r="Z26" i="1"/>
  <c r="Z28" i="1"/>
  <c r="Z29" i="1"/>
  <c r="Z31" i="1"/>
  <c r="AA24" i="1"/>
  <c r="AA25" i="1"/>
  <c r="AA26" i="1"/>
  <c r="AA28" i="1"/>
  <c r="AA29" i="1"/>
  <c r="AA31" i="1"/>
  <c r="AB24" i="1"/>
  <c r="AB25" i="1"/>
  <c r="AB26" i="1"/>
  <c r="AB28" i="1"/>
  <c r="AB29" i="1"/>
  <c r="AB31" i="1"/>
  <c r="AC24" i="1"/>
  <c r="AC25" i="1"/>
  <c r="AC26" i="1"/>
  <c r="AC28" i="1"/>
  <c r="AC29" i="1"/>
  <c r="AC31" i="1"/>
  <c r="AD24" i="1"/>
  <c r="AD25" i="1"/>
  <c r="AD26" i="1"/>
  <c r="AD28" i="1"/>
  <c r="AD29" i="1"/>
  <c r="AD31" i="1"/>
  <c r="AN36" i="1"/>
  <c r="L34" i="1"/>
  <c r="L35" i="1"/>
  <c r="L36" i="1"/>
  <c r="L37" i="1"/>
  <c r="L41" i="1"/>
  <c r="M34" i="1"/>
  <c r="M35" i="1"/>
  <c r="M36" i="1"/>
  <c r="M37" i="1"/>
  <c r="M41" i="1"/>
  <c r="N34" i="1"/>
  <c r="N35" i="1"/>
  <c r="N36" i="1"/>
  <c r="N37" i="1"/>
  <c r="N41" i="1"/>
  <c r="O34" i="1"/>
  <c r="O35" i="1"/>
  <c r="O36" i="1"/>
  <c r="O37" i="1"/>
  <c r="O41" i="1"/>
  <c r="P34" i="1"/>
  <c r="P35" i="1"/>
  <c r="P36" i="1"/>
  <c r="P37" i="1"/>
  <c r="P41" i="1"/>
  <c r="Q34" i="1"/>
  <c r="Q35" i="1"/>
  <c r="Q36" i="1"/>
  <c r="Q37" i="1"/>
  <c r="Q41" i="1"/>
  <c r="R34" i="1"/>
  <c r="R35" i="1"/>
  <c r="R36" i="1"/>
  <c r="R37" i="1"/>
  <c r="R41" i="1"/>
  <c r="S34" i="1"/>
  <c r="S35" i="1"/>
  <c r="S36" i="1"/>
  <c r="S37" i="1"/>
  <c r="S41" i="1"/>
  <c r="T34" i="1"/>
  <c r="T35" i="1"/>
  <c r="T36" i="1"/>
  <c r="T37" i="1"/>
  <c r="T41" i="1"/>
  <c r="U34" i="1"/>
  <c r="U35" i="1"/>
  <c r="U36" i="1"/>
  <c r="U37" i="1"/>
  <c r="U41" i="1"/>
  <c r="V34" i="1"/>
  <c r="V35" i="1"/>
  <c r="V36" i="1"/>
  <c r="V37" i="1"/>
  <c r="V41" i="1"/>
  <c r="W34" i="1"/>
  <c r="W35" i="1"/>
  <c r="W36" i="1"/>
  <c r="W37" i="1"/>
  <c r="W41" i="1"/>
  <c r="X34" i="1"/>
  <c r="X35" i="1"/>
  <c r="X36" i="1"/>
  <c r="X37" i="1"/>
  <c r="X41" i="1"/>
  <c r="Y34" i="1"/>
  <c r="Y35" i="1"/>
  <c r="Y36" i="1"/>
  <c r="Y37" i="1"/>
  <c r="Y41" i="1"/>
  <c r="Z34" i="1"/>
  <c r="Z35" i="1"/>
  <c r="Z36" i="1"/>
  <c r="Z37" i="1"/>
  <c r="Z41" i="1"/>
  <c r="AA34" i="1"/>
  <c r="AA35" i="1"/>
  <c r="AA36" i="1"/>
  <c r="AA37" i="1"/>
  <c r="AA41" i="1"/>
  <c r="AB34" i="1"/>
  <c r="AB35" i="1"/>
  <c r="AB36" i="1"/>
  <c r="AB37" i="1"/>
  <c r="AB41" i="1"/>
  <c r="AC34" i="1"/>
  <c r="AC35" i="1"/>
  <c r="AC36" i="1"/>
  <c r="AC37" i="1"/>
  <c r="AC41" i="1"/>
  <c r="AD34" i="1"/>
  <c r="AD35" i="1"/>
  <c r="AD36" i="1"/>
  <c r="AD37" i="1"/>
  <c r="AD41" i="1"/>
  <c r="AN37" i="1"/>
  <c r="AN38" i="1"/>
  <c r="AN40" i="1"/>
  <c r="M11" i="22"/>
  <c r="M10" i="22"/>
  <c r="D11" i="22"/>
  <c r="E11" i="22"/>
  <c r="D10" i="22"/>
  <c r="E10" i="22"/>
  <c r="D9" i="22"/>
  <c r="E9" i="22"/>
  <c r="D8" i="22"/>
  <c r="E8" i="22"/>
  <c r="D7" i="22"/>
  <c r="E7" i="22"/>
  <c r="D6" i="22"/>
  <c r="E6" i="22"/>
  <c r="D5" i="22"/>
  <c r="E5" i="22"/>
  <c r="D11" i="21"/>
  <c r="D10" i="21"/>
  <c r="D9" i="21"/>
  <c r="D8" i="21"/>
  <c r="D7" i="21"/>
  <c r="D6" i="21"/>
  <c r="D5" i="21"/>
  <c r="M7" i="20"/>
  <c r="D6" i="20"/>
  <c r="D7" i="20"/>
  <c r="D8" i="20"/>
  <c r="D9" i="20"/>
  <c r="D10" i="20"/>
  <c r="D11" i="20"/>
  <c r="D5" i="20"/>
  <c r="E55" i="12"/>
  <c r="E45" i="12"/>
  <c r="B45" i="12"/>
  <c r="C45" i="12"/>
  <c r="D45" i="12"/>
  <c r="G45" i="12"/>
  <c r="E56" i="12"/>
  <c r="D55" i="12"/>
  <c r="D56" i="12"/>
  <c r="C55" i="12"/>
  <c r="C56" i="12"/>
  <c r="B55" i="12"/>
  <c r="B56" i="12"/>
  <c r="C27" i="12"/>
  <c r="C36" i="12"/>
  <c r="C37" i="12"/>
  <c r="B27" i="12"/>
  <c r="D27" i="12"/>
  <c r="E27" i="12"/>
  <c r="G27" i="12"/>
  <c r="C38" i="12"/>
  <c r="B36" i="12"/>
  <c r="B37" i="12"/>
  <c r="B38" i="12"/>
  <c r="C49" i="12"/>
  <c r="C50" i="12"/>
  <c r="B49" i="12"/>
  <c r="B50" i="12"/>
  <c r="B7" i="12"/>
  <c r="B16" i="12"/>
  <c r="B17" i="12"/>
  <c r="C7" i="12"/>
  <c r="D7" i="12"/>
  <c r="E7" i="12"/>
  <c r="G7" i="12"/>
  <c r="B18" i="12"/>
  <c r="E16" i="12"/>
  <c r="E17" i="12"/>
  <c r="E18" i="12"/>
  <c r="D16" i="12"/>
  <c r="D17" i="12"/>
  <c r="D18" i="12"/>
  <c r="C16" i="12"/>
  <c r="C17" i="12"/>
  <c r="C18" i="12"/>
  <c r="E10" i="12"/>
  <c r="E11" i="12"/>
  <c r="E12" i="12"/>
  <c r="D10" i="12"/>
  <c r="D11" i="12"/>
  <c r="D12" i="12"/>
  <c r="C10" i="12"/>
  <c r="C11" i="12"/>
  <c r="C12" i="12"/>
  <c r="B10" i="12"/>
  <c r="B11" i="12"/>
  <c r="B12" i="12"/>
  <c r="E49" i="12"/>
  <c r="E50" i="12"/>
  <c r="D49" i="12"/>
  <c r="D50" i="12"/>
  <c r="E36" i="12"/>
  <c r="E37" i="12"/>
  <c r="E38" i="12"/>
  <c r="D36" i="12"/>
  <c r="D37" i="12"/>
  <c r="D38" i="12"/>
  <c r="E30" i="12"/>
  <c r="E31" i="12"/>
  <c r="E32" i="12"/>
  <c r="D30" i="12"/>
  <c r="D31" i="12"/>
  <c r="D32" i="12"/>
  <c r="C30" i="12"/>
  <c r="C31" i="12"/>
  <c r="C32" i="12"/>
  <c r="B30" i="12"/>
  <c r="B31" i="12"/>
  <c r="B32" i="12"/>
  <c r="G56" i="12"/>
  <c r="G50" i="12"/>
  <c r="E47" i="11"/>
  <c r="D47" i="11"/>
  <c r="C47" i="11"/>
  <c r="B47" i="11"/>
  <c r="B53" i="11"/>
  <c r="B55" i="11"/>
  <c r="B56" i="11"/>
  <c r="B59" i="11"/>
  <c r="B52" i="11"/>
  <c r="B54" i="11"/>
  <c r="B58" i="11"/>
  <c r="B29" i="11"/>
  <c r="B32" i="11"/>
  <c r="C29" i="11"/>
  <c r="C32" i="11"/>
  <c r="D29" i="11"/>
  <c r="D32" i="11"/>
  <c r="E29" i="11"/>
  <c r="E32" i="11"/>
  <c r="B35" i="11"/>
  <c r="B37" i="11"/>
  <c r="B38" i="11"/>
  <c r="B41" i="11"/>
  <c r="B31" i="11"/>
  <c r="C31" i="11"/>
  <c r="D31" i="11"/>
  <c r="E31" i="11"/>
  <c r="B34" i="11"/>
  <c r="B36" i="11"/>
  <c r="B40" i="11"/>
  <c r="B7" i="11"/>
  <c r="B10" i="11"/>
  <c r="C7" i="11"/>
  <c r="C10" i="11"/>
  <c r="D7" i="11"/>
  <c r="D10" i="11"/>
  <c r="E7" i="11"/>
  <c r="E10" i="11"/>
  <c r="B13" i="11"/>
  <c r="C15" i="11"/>
  <c r="C16" i="11"/>
  <c r="C19" i="11"/>
  <c r="B9" i="11"/>
  <c r="C9" i="11"/>
  <c r="D9" i="11"/>
  <c r="E9" i="11"/>
  <c r="B12" i="11"/>
  <c r="C14" i="11"/>
  <c r="C18" i="11"/>
  <c r="E65" i="13"/>
  <c r="D65" i="13"/>
  <c r="C65" i="13"/>
  <c r="B65" i="13"/>
  <c r="B70" i="13"/>
  <c r="B71" i="13"/>
  <c r="B74" i="13"/>
  <c r="C70" i="13"/>
  <c r="C71" i="13"/>
  <c r="C74" i="13"/>
  <c r="D70" i="13"/>
  <c r="D71" i="13"/>
  <c r="D74" i="13"/>
  <c r="E70" i="13"/>
  <c r="E71" i="13"/>
  <c r="E74" i="13"/>
  <c r="F74" i="13"/>
  <c r="C78" i="13"/>
  <c r="B69" i="13"/>
  <c r="B73" i="13"/>
  <c r="C69" i="13"/>
  <c r="C73" i="13"/>
  <c r="D69" i="13"/>
  <c r="D73" i="13"/>
  <c r="E69" i="13"/>
  <c r="E73" i="13"/>
  <c r="F73" i="13"/>
  <c r="B78" i="13"/>
  <c r="B51" i="13"/>
  <c r="B46" i="13"/>
  <c r="C46" i="13"/>
  <c r="D46" i="13"/>
  <c r="E46" i="13"/>
  <c r="B52" i="13"/>
  <c r="B55" i="13"/>
  <c r="C51" i="13"/>
  <c r="C52" i="13"/>
  <c r="C55" i="13"/>
  <c r="D51" i="13"/>
  <c r="D52" i="13"/>
  <c r="D55" i="13"/>
  <c r="E51" i="13"/>
  <c r="E52" i="13"/>
  <c r="E55" i="13"/>
  <c r="F55" i="13"/>
  <c r="C59" i="13"/>
  <c r="B50" i="13"/>
  <c r="B54" i="13"/>
  <c r="C50" i="13"/>
  <c r="C54" i="13"/>
  <c r="D50" i="13"/>
  <c r="D54" i="13"/>
  <c r="E50" i="13"/>
  <c r="E54" i="13"/>
  <c r="F54" i="13"/>
  <c r="B59" i="13"/>
  <c r="E26" i="13"/>
  <c r="B26" i="13"/>
  <c r="C26" i="13"/>
  <c r="D26" i="13"/>
  <c r="E32" i="13"/>
  <c r="D32" i="13"/>
  <c r="C32" i="13"/>
  <c r="B32" i="13"/>
  <c r="E7" i="13"/>
  <c r="B7" i="13"/>
  <c r="C7" i="13"/>
  <c r="D7" i="13"/>
  <c r="E13" i="13"/>
  <c r="D13" i="13"/>
  <c r="C13" i="13"/>
  <c r="B13" i="13"/>
  <c r="B31" i="13"/>
  <c r="B35" i="13"/>
  <c r="C31" i="13"/>
  <c r="C35" i="13"/>
  <c r="D31" i="13"/>
  <c r="D35" i="13"/>
  <c r="E31" i="13"/>
  <c r="E35" i="13"/>
  <c r="F35" i="13"/>
  <c r="C39" i="13"/>
  <c r="B30" i="13"/>
  <c r="B34" i="13"/>
  <c r="C30" i="13"/>
  <c r="C34" i="13"/>
  <c r="D30" i="13"/>
  <c r="D34" i="13"/>
  <c r="E30" i="13"/>
  <c r="E34" i="13"/>
  <c r="F34" i="13"/>
  <c r="B39" i="13"/>
  <c r="E12" i="13"/>
  <c r="E11" i="13"/>
  <c r="D12" i="13"/>
  <c r="D11" i="13"/>
  <c r="C12" i="13"/>
  <c r="C11" i="13"/>
  <c r="B12" i="13"/>
  <c r="B11" i="13"/>
  <c r="E47" i="10"/>
  <c r="D47" i="10"/>
  <c r="C47" i="10"/>
  <c r="B47" i="10"/>
  <c r="C51" i="10"/>
  <c r="C52" i="10"/>
  <c r="C53" i="10"/>
  <c r="C54" i="10"/>
  <c r="C55" i="10"/>
  <c r="C56" i="10"/>
  <c r="C58" i="10"/>
  <c r="C60" i="10"/>
  <c r="B51" i="10"/>
  <c r="B52" i="10"/>
  <c r="B53" i="10"/>
  <c r="B54" i="10"/>
  <c r="B55" i="10"/>
  <c r="B56" i="10"/>
  <c r="B58" i="10"/>
  <c r="B60" i="10"/>
  <c r="B28" i="10"/>
  <c r="C28" i="10"/>
  <c r="B32" i="10"/>
  <c r="C32" i="10"/>
  <c r="D28" i="10"/>
  <c r="C33" i="10"/>
  <c r="E28" i="10"/>
  <c r="C34" i="10"/>
  <c r="C35" i="10"/>
  <c r="C36" i="10"/>
  <c r="C37" i="10"/>
  <c r="C39" i="10"/>
  <c r="C41" i="10"/>
  <c r="B33" i="10"/>
  <c r="B34" i="10"/>
  <c r="B35" i="10"/>
  <c r="B36" i="10"/>
  <c r="B37" i="10"/>
  <c r="B39" i="10"/>
  <c r="B41" i="10"/>
  <c r="E20" i="7"/>
  <c r="D20" i="7"/>
  <c r="C20" i="7"/>
  <c r="B20" i="7"/>
  <c r="G19" i="7"/>
  <c r="G18" i="7"/>
  <c r="E14" i="7"/>
  <c r="D14" i="7"/>
  <c r="C14" i="7"/>
  <c r="B14" i="7"/>
  <c r="G13" i="7"/>
  <c r="G12" i="7"/>
  <c r="G9" i="18"/>
  <c r="G8" i="18"/>
  <c r="E6" i="18"/>
  <c r="D6" i="18"/>
  <c r="C6" i="18"/>
  <c r="B6" i="18"/>
  <c r="M10" i="6"/>
  <c r="M9" i="6"/>
  <c r="M8" i="6"/>
  <c r="M7" i="6"/>
  <c r="M6" i="6"/>
  <c r="M5" i="6"/>
  <c r="K10" i="6"/>
  <c r="K9" i="6"/>
  <c r="K8" i="6"/>
  <c r="K7" i="6"/>
  <c r="K6" i="6"/>
  <c r="K5" i="6"/>
  <c r="I10" i="6"/>
  <c r="I9" i="6"/>
  <c r="I8" i="6"/>
  <c r="I7" i="6"/>
  <c r="I6" i="6"/>
  <c r="I5" i="6"/>
  <c r="G10" i="6"/>
  <c r="G9" i="6"/>
  <c r="G8" i="6"/>
  <c r="G7" i="6"/>
  <c r="G6" i="6"/>
  <c r="G5" i="6"/>
  <c r="M12" i="6"/>
  <c r="K12" i="6"/>
  <c r="I12" i="6"/>
  <c r="F10" i="15"/>
  <c r="G10" i="15"/>
  <c r="F9" i="15"/>
  <c r="G9" i="15"/>
  <c r="F8" i="15"/>
  <c r="G8" i="15"/>
  <c r="F7" i="15"/>
  <c r="G7" i="15"/>
  <c r="F6" i="15"/>
  <c r="G6" i="15"/>
  <c r="F5" i="15"/>
  <c r="G5" i="15"/>
  <c r="C5" i="15"/>
  <c r="C7" i="15"/>
  <c r="C9" i="15"/>
  <c r="C6" i="15"/>
  <c r="C8" i="15"/>
  <c r="C10" i="15"/>
  <c r="C11" i="15"/>
  <c r="D11" i="15"/>
  <c r="D10" i="15"/>
  <c r="D9" i="15"/>
  <c r="D8" i="15"/>
  <c r="D7" i="15"/>
  <c r="D6" i="15"/>
  <c r="D5" i="15"/>
  <c r="D4" i="15"/>
  <c r="E17" i="14"/>
  <c r="E15" i="14"/>
  <c r="E16" i="14"/>
  <c r="E18" i="14"/>
  <c r="E19" i="14"/>
  <c r="E21" i="14"/>
  <c r="E8" i="14"/>
  <c r="E7" i="14"/>
  <c r="E9" i="14"/>
  <c r="E6" i="14"/>
  <c r="E5" i="14"/>
  <c r="E11" i="14"/>
  <c r="B16" i="13"/>
  <c r="C16" i="13"/>
  <c r="D16" i="13"/>
  <c r="E16" i="13"/>
  <c r="F16" i="13"/>
  <c r="C20" i="13"/>
  <c r="B15" i="13"/>
  <c r="C15" i="13"/>
  <c r="D15" i="13"/>
  <c r="E15" i="13"/>
  <c r="F15" i="13"/>
  <c r="B20" i="13"/>
  <c r="AT37" i="1"/>
  <c r="AT38" i="1"/>
  <c r="AT40" i="1"/>
  <c r="AN5" i="1"/>
  <c r="AO5" i="1"/>
  <c r="AP5" i="1"/>
  <c r="AQ5" i="1"/>
  <c r="AR5" i="1"/>
  <c r="AS5" i="1"/>
  <c r="AT5" i="1"/>
  <c r="AU5" i="1"/>
  <c r="AV5" i="1"/>
  <c r="AW5" i="1"/>
  <c r="AX5" i="1"/>
  <c r="AY5" i="1"/>
  <c r="AZ5" i="1"/>
  <c r="BA5" i="1"/>
  <c r="BB5" i="1"/>
  <c r="BC5" i="1"/>
  <c r="BD5" i="1"/>
  <c r="BE5" i="1"/>
  <c r="BF5" i="1"/>
  <c r="BG5" i="1"/>
  <c r="D11" i="1"/>
  <c r="D10" i="1"/>
  <c r="D9" i="1"/>
  <c r="D8" i="1"/>
  <c r="D7" i="1"/>
  <c r="D6" i="1"/>
  <c r="D5" i="1"/>
  <c r="G38" i="12"/>
  <c r="G32" i="12"/>
  <c r="G18" i="12"/>
  <c r="G12" i="12"/>
  <c r="B16" i="11"/>
  <c r="B15" i="11"/>
  <c r="B14" i="11"/>
  <c r="B19" i="11"/>
  <c r="B18" i="11"/>
  <c r="B8" i="10"/>
  <c r="C8" i="10"/>
  <c r="C12" i="10"/>
  <c r="D8" i="10"/>
  <c r="C13" i="10"/>
  <c r="E8" i="10"/>
  <c r="C14" i="10"/>
  <c r="C15" i="10"/>
  <c r="C16" i="10"/>
  <c r="C17" i="10"/>
  <c r="C19" i="10"/>
  <c r="C21" i="10"/>
  <c r="B12" i="10"/>
  <c r="B13" i="10"/>
  <c r="B14" i="10"/>
  <c r="B15" i="10"/>
  <c r="B16" i="10"/>
  <c r="B17" i="10"/>
  <c r="B19" i="10"/>
  <c r="B21" i="10"/>
  <c r="C24" i="9"/>
  <c r="D24" i="9"/>
  <c r="E24" i="9"/>
  <c r="F24" i="9"/>
  <c r="G24" i="9"/>
  <c r="H24" i="9"/>
  <c r="I24" i="9"/>
  <c r="J24" i="9"/>
  <c r="K24" i="9"/>
  <c r="L24" i="9"/>
  <c r="M24" i="9"/>
  <c r="N24" i="9"/>
  <c r="O24" i="9"/>
  <c r="P24" i="9"/>
  <c r="Q24" i="9"/>
  <c r="R24" i="9"/>
  <c r="S24" i="9"/>
  <c r="T24" i="9"/>
  <c r="U24" i="9"/>
  <c r="V24" i="9"/>
  <c r="W24" i="9"/>
  <c r="X24" i="9"/>
  <c r="C25" i="9"/>
  <c r="D25" i="9"/>
  <c r="E25" i="9"/>
  <c r="F25" i="9"/>
  <c r="G25" i="9"/>
  <c r="H25" i="9"/>
  <c r="I25" i="9"/>
  <c r="J25" i="9"/>
  <c r="K25" i="9"/>
  <c r="L25" i="9"/>
  <c r="M25" i="9"/>
  <c r="N25" i="9"/>
  <c r="O25" i="9"/>
  <c r="P25" i="9"/>
  <c r="Q25" i="9"/>
  <c r="R25" i="9"/>
  <c r="S25" i="9"/>
  <c r="T25" i="9"/>
  <c r="U25" i="9"/>
  <c r="V25" i="9"/>
  <c r="W25" i="9"/>
  <c r="X25" i="9"/>
  <c r="C26" i="9"/>
  <c r="D26" i="9"/>
  <c r="E26" i="9"/>
  <c r="F26" i="9"/>
  <c r="G26" i="9"/>
  <c r="H26" i="9"/>
  <c r="I26" i="9"/>
  <c r="J26" i="9"/>
  <c r="K26" i="9"/>
  <c r="L26" i="9"/>
  <c r="M26" i="9"/>
  <c r="N26" i="9"/>
  <c r="O26" i="9"/>
  <c r="P26" i="9"/>
  <c r="Q26" i="9"/>
  <c r="R26" i="9"/>
  <c r="S26" i="9"/>
  <c r="T26" i="9"/>
  <c r="U26" i="9"/>
  <c r="V26" i="9"/>
  <c r="W26" i="9"/>
  <c r="X26" i="9"/>
  <c r="B26" i="9"/>
  <c r="B25" i="9"/>
  <c r="B24" i="9"/>
  <c r="C19" i="9"/>
  <c r="D19" i="9"/>
  <c r="E19" i="9"/>
  <c r="F19" i="9"/>
  <c r="G19" i="9"/>
  <c r="H19" i="9"/>
  <c r="I19" i="9"/>
  <c r="J19" i="9"/>
  <c r="K19" i="9"/>
  <c r="L19" i="9"/>
  <c r="M19" i="9"/>
  <c r="N19" i="9"/>
  <c r="O19" i="9"/>
  <c r="P19" i="9"/>
  <c r="Q19" i="9"/>
  <c r="R19" i="9"/>
  <c r="S19" i="9"/>
  <c r="T19" i="9"/>
  <c r="U19" i="9"/>
  <c r="V19" i="9"/>
  <c r="W19" i="9"/>
  <c r="X19" i="9"/>
  <c r="B19" i="9"/>
  <c r="B15" i="9"/>
  <c r="B20" i="9"/>
  <c r="C15" i="9"/>
  <c r="C20" i="9"/>
  <c r="D15" i="9"/>
  <c r="D20" i="9"/>
  <c r="E15" i="9"/>
  <c r="E20" i="9"/>
  <c r="F15" i="9"/>
  <c r="F20" i="9"/>
  <c r="G15" i="9"/>
  <c r="G20" i="9"/>
  <c r="H15" i="9"/>
  <c r="H20" i="9"/>
  <c r="I15" i="9"/>
  <c r="I20" i="9"/>
  <c r="J15" i="9"/>
  <c r="J20" i="9"/>
  <c r="K15" i="9"/>
  <c r="K20" i="9"/>
  <c r="L15" i="9"/>
  <c r="L20" i="9"/>
  <c r="M15" i="9"/>
  <c r="M20" i="9"/>
  <c r="N15" i="9"/>
  <c r="N20" i="9"/>
  <c r="O15" i="9"/>
  <c r="O20" i="9"/>
  <c r="P15" i="9"/>
  <c r="P20" i="9"/>
  <c r="Q15" i="9"/>
  <c r="Q20" i="9"/>
  <c r="R15" i="9"/>
  <c r="R20" i="9"/>
  <c r="S15" i="9"/>
  <c r="S20" i="9"/>
  <c r="T15" i="9"/>
  <c r="T20" i="9"/>
  <c r="B28" i="9"/>
  <c r="C28" i="9"/>
  <c r="D28" i="9"/>
  <c r="E28" i="9"/>
  <c r="F28" i="9"/>
  <c r="G28" i="9"/>
  <c r="H28" i="9"/>
  <c r="I28" i="9"/>
  <c r="J28" i="9"/>
  <c r="K28" i="9"/>
  <c r="L28" i="9"/>
  <c r="M28" i="9"/>
  <c r="N28" i="9"/>
  <c r="O28" i="9"/>
  <c r="P28" i="9"/>
  <c r="Q28" i="9"/>
  <c r="R28" i="9"/>
  <c r="S28" i="9"/>
  <c r="T28" i="9"/>
  <c r="X28" i="9"/>
  <c r="W28" i="9"/>
  <c r="V28" i="9"/>
  <c r="U28" i="9"/>
  <c r="X15" i="9"/>
  <c r="X20" i="9"/>
  <c r="W15" i="9"/>
  <c r="W20" i="9"/>
  <c r="V15" i="9"/>
  <c r="V20" i="9"/>
  <c r="U15" i="9"/>
  <c r="U20" i="9"/>
  <c r="AD6" i="9"/>
  <c r="AE6" i="9"/>
  <c r="AF6" i="9"/>
  <c r="AG6" i="9"/>
  <c r="AH6" i="9"/>
  <c r="AI6" i="9"/>
  <c r="AJ6" i="9"/>
  <c r="AK6" i="9"/>
  <c r="AL6" i="9"/>
  <c r="AM6" i="9"/>
  <c r="AN6" i="9"/>
  <c r="AO6" i="9"/>
  <c r="AP6" i="9"/>
  <c r="AQ6" i="9"/>
  <c r="AR6" i="9"/>
  <c r="C5" i="9"/>
  <c r="D5" i="9"/>
  <c r="E5" i="9"/>
  <c r="F5" i="9"/>
  <c r="G5" i="9"/>
  <c r="H5" i="9"/>
  <c r="I5" i="9"/>
  <c r="J5" i="9"/>
  <c r="K5" i="9"/>
  <c r="L5" i="9"/>
  <c r="M5" i="9"/>
  <c r="N5" i="9"/>
  <c r="O5" i="9"/>
  <c r="P5" i="9"/>
  <c r="Q5" i="9"/>
  <c r="R5" i="9"/>
  <c r="S5" i="9"/>
  <c r="T5" i="9"/>
  <c r="U5" i="9"/>
  <c r="V5" i="9"/>
  <c r="W5" i="9"/>
  <c r="X5" i="9"/>
  <c r="O39" i="8"/>
  <c r="Q45" i="8"/>
  <c r="Q49" i="8"/>
  <c r="Q50" i="8"/>
  <c r="Q47" i="8"/>
  <c r="Q48" i="8"/>
  <c r="Q44" i="8"/>
  <c r="Q46" i="8"/>
  <c r="Q52" i="8"/>
  <c r="O41" i="8"/>
  <c r="Q53" i="8"/>
  <c r="J41" i="8"/>
  <c r="I41" i="8"/>
  <c r="H41" i="8"/>
  <c r="G41" i="8"/>
  <c r="F41" i="8"/>
  <c r="E41" i="8"/>
  <c r="D41" i="8"/>
  <c r="C41" i="8"/>
  <c r="Q18" i="8"/>
  <c r="Q19" i="8"/>
  <c r="Q20" i="8"/>
  <c r="Q21" i="8"/>
  <c r="Q22" i="8"/>
  <c r="Q23" i="8"/>
  <c r="Q17" i="8"/>
  <c r="O14" i="8"/>
  <c r="Q25" i="8"/>
  <c r="Q26" i="8"/>
  <c r="J14" i="8"/>
  <c r="I14" i="8"/>
  <c r="H14" i="8"/>
  <c r="G14" i="8"/>
  <c r="F14" i="8"/>
  <c r="E14" i="8"/>
  <c r="D14" i="8"/>
  <c r="C14" i="8"/>
  <c r="B14" i="8"/>
  <c r="E7" i="7"/>
  <c r="D7" i="7"/>
  <c r="C7" i="7"/>
  <c r="B7" i="7"/>
  <c r="G12" i="6"/>
  <c r="D5" i="6"/>
  <c r="D6" i="6"/>
  <c r="D7" i="6"/>
  <c r="D8" i="6"/>
  <c r="D9" i="6"/>
  <c r="D10" i="6"/>
  <c r="D12" i="6"/>
  <c r="P30" i="5"/>
  <c r="O30" i="5"/>
  <c r="C5" i="5"/>
  <c r="D5" i="5"/>
  <c r="E5" i="5"/>
  <c r="F5" i="5"/>
  <c r="G5" i="5"/>
  <c r="H5" i="5"/>
  <c r="I5" i="5"/>
  <c r="J5" i="5"/>
  <c r="K5" i="5"/>
  <c r="L5" i="5"/>
  <c r="M5" i="5"/>
  <c r="N5" i="5"/>
  <c r="O5" i="5"/>
  <c r="P5" i="5"/>
  <c r="N30" i="5"/>
  <c r="M30" i="5"/>
  <c r="L30" i="5"/>
  <c r="K30" i="5"/>
  <c r="J30" i="5"/>
  <c r="I30" i="5"/>
  <c r="H30" i="5"/>
  <c r="G30" i="5"/>
  <c r="F30" i="5"/>
  <c r="E30" i="5"/>
  <c r="D30" i="5"/>
  <c r="C30" i="5"/>
  <c r="B30" i="5"/>
  <c r="N17" i="5"/>
  <c r="M17" i="5"/>
  <c r="L17" i="5"/>
  <c r="K17" i="5"/>
  <c r="J17" i="5"/>
  <c r="I17" i="5"/>
  <c r="H17" i="5"/>
  <c r="G17" i="5"/>
  <c r="F17" i="5"/>
  <c r="E17" i="5"/>
  <c r="D17" i="5"/>
  <c r="C17" i="5"/>
  <c r="B17" i="5"/>
  <c r="E5" i="4"/>
  <c r="E6" i="4"/>
  <c r="E8" i="4"/>
  <c r="E10" i="4"/>
  <c r="E14" i="4"/>
  <c r="F5" i="4"/>
  <c r="F6" i="4"/>
  <c r="F8" i="4"/>
  <c r="F10" i="4"/>
  <c r="E15" i="4"/>
  <c r="E23" i="4"/>
  <c r="E18" i="4"/>
  <c r="E20" i="4"/>
  <c r="E19" i="4"/>
  <c r="F9" i="4"/>
  <c r="E9" i="4"/>
  <c r="F7" i="4"/>
  <c r="E7" i="4"/>
  <c r="C4" i="2"/>
  <c r="C5" i="2"/>
  <c r="D5" i="2"/>
  <c r="C6" i="2"/>
  <c r="C7" i="2"/>
  <c r="D7" i="2"/>
  <c r="C8" i="2"/>
  <c r="C9" i="2"/>
  <c r="D9" i="2"/>
  <c r="D4" i="2"/>
  <c r="D6" i="2"/>
  <c r="D8" i="2"/>
  <c r="D10" i="2"/>
  <c r="E16" i="3"/>
  <c r="I16" i="3"/>
  <c r="F21" i="3"/>
  <c r="F20" i="3"/>
  <c r="F19" i="3"/>
  <c r="F18" i="3"/>
  <c r="F17" i="3"/>
  <c r="F16" i="3"/>
  <c r="F15" i="3"/>
  <c r="D21" i="3"/>
  <c r="H21" i="3"/>
  <c r="E21" i="3"/>
  <c r="G21" i="3"/>
  <c r="E20" i="3"/>
  <c r="I20" i="3"/>
  <c r="D20" i="3"/>
  <c r="H20" i="3"/>
  <c r="G20" i="3"/>
  <c r="E19" i="3"/>
  <c r="I19" i="3"/>
  <c r="D19" i="3"/>
  <c r="H19" i="3"/>
  <c r="G19" i="3"/>
  <c r="E18" i="3"/>
  <c r="I18" i="3"/>
  <c r="D18" i="3"/>
  <c r="H18" i="3"/>
  <c r="G18" i="3"/>
  <c r="E17" i="3"/>
  <c r="I17" i="3"/>
  <c r="D17" i="3"/>
  <c r="H17" i="3"/>
  <c r="G17" i="3"/>
  <c r="D16" i="3"/>
  <c r="H16" i="3"/>
  <c r="G16" i="3"/>
  <c r="E15" i="3"/>
  <c r="I15" i="3"/>
  <c r="G15" i="3"/>
  <c r="D15" i="3"/>
  <c r="D6" i="3"/>
  <c r="D7" i="3"/>
  <c r="D8" i="3"/>
  <c r="D9" i="3"/>
  <c r="D10" i="3"/>
  <c r="D11" i="3"/>
  <c r="D5" i="3"/>
  <c r="E6" i="3"/>
  <c r="E7" i="3"/>
  <c r="E8" i="3"/>
  <c r="E9" i="3"/>
  <c r="E10" i="3"/>
  <c r="E11" i="3"/>
  <c r="E5" i="3"/>
  <c r="I10" i="3"/>
  <c r="I9" i="3"/>
  <c r="I8" i="3"/>
  <c r="I7" i="3"/>
  <c r="I6" i="3"/>
  <c r="I5" i="3"/>
  <c r="H11" i="3"/>
  <c r="H10" i="3"/>
  <c r="H9" i="3"/>
  <c r="H8" i="3"/>
  <c r="H7" i="3"/>
  <c r="H6" i="3"/>
  <c r="G6" i="3"/>
  <c r="G7" i="3"/>
  <c r="G8" i="3"/>
  <c r="G9" i="3"/>
  <c r="G10" i="3"/>
  <c r="G11" i="3"/>
  <c r="G5" i="3"/>
  <c r="M3" i="1"/>
  <c r="N3" i="1"/>
  <c r="O3" i="1"/>
  <c r="P3" i="1"/>
  <c r="Q3" i="1"/>
  <c r="R3" i="1"/>
  <c r="S3" i="1"/>
  <c r="T3" i="1"/>
  <c r="U3" i="1"/>
  <c r="V3" i="1"/>
  <c r="W3" i="1"/>
  <c r="X3" i="1"/>
  <c r="Y3" i="1"/>
  <c r="Z3" i="1"/>
  <c r="AA3" i="1"/>
  <c r="AB3" i="1"/>
  <c r="AC3" i="1"/>
  <c r="AD3" i="1"/>
  <c r="AE3" i="1"/>
  <c r="AF3" i="1"/>
  <c r="AG3" i="1"/>
  <c r="AH3" i="1"/>
  <c r="AE34" i="1"/>
  <c r="AE35" i="1"/>
  <c r="AE36" i="1"/>
  <c r="AE37" i="1"/>
  <c r="AE41" i="1"/>
  <c r="AF34" i="1"/>
  <c r="AF35" i="1"/>
  <c r="AF36" i="1"/>
  <c r="AF37" i="1"/>
  <c r="AF41" i="1"/>
  <c r="AG34" i="1"/>
  <c r="AG35" i="1"/>
  <c r="AG36" i="1"/>
  <c r="AG37" i="1"/>
  <c r="AG41" i="1"/>
  <c r="AH34" i="1"/>
  <c r="AH35" i="1"/>
  <c r="AH36" i="1"/>
  <c r="AH37" i="1"/>
  <c r="AH41" i="1"/>
  <c r="AE24" i="1"/>
  <c r="AE25" i="1"/>
  <c r="AE26" i="1"/>
  <c r="AE28" i="1"/>
  <c r="AE29" i="1"/>
  <c r="AE31" i="1"/>
  <c r="AF24" i="1"/>
  <c r="AF25" i="1"/>
  <c r="AF26" i="1"/>
  <c r="AF28" i="1"/>
  <c r="AF29" i="1"/>
  <c r="AF31" i="1"/>
  <c r="AG24" i="1"/>
  <c r="AG25" i="1"/>
  <c r="AG26" i="1"/>
  <c r="AG28" i="1"/>
  <c r="AG29" i="1"/>
  <c r="AG31" i="1"/>
  <c r="AH24" i="1"/>
  <c r="AH25" i="1"/>
  <c r="AH26" i="1"/>
  <c r="AH28" i="1"/>
  <c r="AH29" i="1"/>
  <c r="AH31" i="1"/>
  <c r="AE14" i="1"/>
  <c r="AE15" i="1"/>
  <c r="AE20" i="1"/>
  <c r="AE21" i="1"/>
  <c r="AF14" i="1"/>
  <c r="AF15" i="1"/>
  <c r="AF20" i="1"/>
  <c r="AF21" i="1"/>
  <c r="AG14" i="1"/>
  <c r="AG15" i="1"/>
  <c r="AG20" i="1"/>
  <c r="AG21" i="1"/>
  <c r="AH14" i="1"/>
  <c r="AH15" i="1"/>
  <c r="AH20" i="1"/>
  <c r="AH21" i="1"/>
  <c r="G5" i="7"/>
  <c r="G6" i="7"/>
</calcChain>
</file>

<file path=xl/sharedStrings.xml><?xml version="1.0" encoding="utf-8"?>
<sst xmlns="http://schemas.openxmlformats.org/spreadsheetml/2006/main" count="2256" uniqueCount="743">
  <si>
    <t>Total</t>
  </si>
  <si>
    <t>Resource tightness (duration project = 19)</t>
  </si>
  <si>
    <t>MAX</t>
  </si>
  <si>
    <t>Critical Path</t>
  </si>
  <si>
    <t>Solving resource conflict (2 -&gt; 3)</t>
  </si>
  <si>
    <t>Solving resource conflict (3 -&gt; 2) and newly occuring conflict (2 -&gt; 5)</t>
  </si>
  <si>
    <t>ES</t>
  </si>
  <si>
    <t>LS</t>
  </si>
  <si>
    <t>EF</t>
  </si>
  <si>
    <t>LF</t>
  </si>
  <si>
    <t>Buffer = 0</t>
  </si>
  <si>
    <t xml:space="preserve">Total </t>
  </si>
  <si>
    <t>Slack</t>
  </si>
  <si>
    <t>Safety</t>
  </si>
  <si>
    <t>Free</t>
  </si>
  <si>
    <t>n.a.</t>
  </si>
  <si>
    <t>Duration</t>
  </si>
  <si>
    <t>Buffer = 3</t>
  </si>
  <si>
    <t>Earliest Start</t>
  </si>
  <si>
    <t>Earliest Finish</t>
  </si>
  <si>
    <t>Change the durations (decrease by -1) and only for activity 4 the project duration will increase!</t>
  </si>
  <si>
    <t>Project duration</t>
  </si>
  <si>
    <t>Activity</t>
  </si>
  <si>
    <t>a</t>
  </si>
  <si>
    <t>m</t>
  </si>
  <si>
    <t>b</t>
  </si>
  <si>
    <t xml:space="preserve">Expected </t>
  </si>
  <si>
    <t>Standard</t>
  </si>
  <si>
    <t>Deviation</t>
  </si>
  <si>
    <t>Critical path</t>
  </si>
  <si>
    <t>1 - 2 - 4 - 6</t>
  </si>
  <si>
    <t>Length CP</t>
  </si>
  <si>
    <t>StDev CP</t>
  </si>
  <si>
    <t>z-value for duration = 21</t>
  </si>
  <si>
    <t>normdist (B)</t>
  </si>
  <si>
    <t>normdist (A)</t>
  </si>
  <si>
    <t>90% percentile</t>
  </si>
  <si>
    <t>norminv</t>
  </si>
  <si>
    <t>Critical Chain</t>
  </si>
  <si>
    <t>Cash flow</t>
  </si>
  <si>
    <t xml:space="preserve">alpha </t>
  </si>
  <si>
    <t>npv</t>
  </si>
  <si>
    <t>Duration Activity A</t>
  </si>
  <si>
    <t>Duration Activity B</t>
  </si>
  <si>
    <t>Duration of Project</t>
  </si>
  <si>
    <t>Run 1</t>
  </si>
  <si>
    <t>Run 2</t>
  </si>
  <si>
    <t>Run 4</t>
  </si>
  <si>
    <t>Run 3</t>
  </si>
  <si>
    <t>CRI( r)</t>
  </si>
  <si>
    <t>Baseline Schedule</t>
  </si>
  <si>
    <t>PV</t>
  </si>
  <si>
    <t>W1</t>
  </si>
  <si>
    <t>W2</t>
  </si>
  <si>
    <t>W3</t>
  </si>
  <si>
    <t>W4</t>
  </si>
  <si>
    <t>W5</t>
  </si>
  <si>
    <t>W6</t>
  </si>
  <si>
    <t>W7</t>
  </si>
  <si>
    <t>W8</t>
  </si>
  <si>
    <t>W9</t>
  </si>
  <si>
    <t>Real schedule (W7)</t>
  </si>
  <si>
    <t>ES @ W5</t>
  </si>
  <si>
    <t>PVi,ES</t>
  </si>
  <si>
    <t>EVi,AT</t>
  </si>
  <si>
    <t>AT</t>
  </si>
  <si>
    <t>p-factor</t>
  </si>
  <si>
    <t>numerator</t>
  </si>
  <si>
    <t>SUM</t>
  </si>
  <si>
    <t>Question 4</t>
  </si>
  <si>
    <t>Question 5</t>
  </si>
  <si>
    <t>ES @ W7</t>
  </si>
  <si>
    <t>Critical Path (ASAP)</t>
  </si>
  <si>
    <t>Critical Path (ALAP)</t>
  </si>
  <si>
    <t>Resource A</t>
  </si>
  <si>
    <t>Resource B</t>
  </si>
  <si>
    <t>Kendall's Tau Rank</t>
  </si>
  <si>
    <t>Run 1 &amp; 2</t>
  </si>
  <si>
    <t>Run 1 &amp; 3</t>
  </si>
  <si>
    <t>Run 1 &amp; 4</t>
  </si>
  <si>
    <t>Run 2 &amp; 3</t>
  </si>
  <si>
    <t>Run 2 &amp; 4</t>
  </si>
  <si>
    <t>Run 3 &amp; 4</t>
  </si>
  <si>
    <t>Act A</t>
  </si>
  <si>
    <t>Act B</t>
  </si>
  <si>
    <t>sum</t>
  </si>
  <si>
    <t xml:space="preserve">nrs = </t>
  </si>
  <si>
    <t>Sigma_SPD</t>
  </si>
  <si>
    <t>Sigma_SAD Act A</t>
  </si>
  <si>
    <t>Sigma_SAD Act B</t>
  </si>
  <si>
    <t>CI Act A</t>
  </si>
  <si>
    <t>CI Act B</t>
  </si>
  <si>
    <t>SSI Act A</t>
  </si>
  <si>
    <t>SSI Act B</t>
  </si>
  <si>
    <t>StDev</t>
  </si>
  <si>
    <t>StDev.P</t>
  </si>
  <si>
    <t>SAD/(SAD+SSL)</t>
  </si>
  <si>
    <t>Activity A</t>
  </si>
  <si>
    <t>SSL</t>
  </si>
  <si>
    <t>Expected Value</t>
  </si>
  <si>
    <t>SI</t>
  </si>
  <si>
    <t>Activity B</t>
  </si>
  <si>
    <t>SAD/(SAD+SSL)*SPD/E(SPD)</t>
  </si>
  <si>
    <t>CC</t>
  </si>
  <si>
    <t>FC</t>
  </si>
  <si>
    <t>Safe</t>
  </si>
  <si>
    <t>Aggressive</t>
  </si>
  <si>
    <t>Delta</t>
  </si>
  <si>
    <t>Resource</t>
  </si>
  <si>
    <t>A</t>
  </si>
  <si>
    <t>B</t>
  </si>
  <si>
    <t>C</t>
  </si>
  <si>
    <t>Successors</t>
  </si>
  <si>
    <t>2, 3</t>
  </si>
  <si>
    <t>-</t>
  </si>
  <si>
    <t>1 - 2 - 3 - 5 - 6 - 7</t>
  </si>
  <si>
    <t>Critical Chain (option 1)</t>
  </si>
  <si>
    <t>Critical Chain (option 2)</t>
  </si>
  <si>
    <t>Cruciality Index (rho)</t>
  </si>
  <si>
    <t>CRI(tau)</t>
  </si>
  <si>
    <t>CRI (rho)</t>
  </si>
  <si>
    <t>Ranking Value A</t>
  </si>
  <si>
    <t>Ranking Value B</t>
  </si>
  <si>
    <t>Ranking Value PD</t>
  </si>
  <si>
    <t>DiffRank ^2 (A vs PD)</t>
  </si>
  <si>
    <t>DiffRank ^2 (B vs PD)</t>
  </si>
  <si>
    <t>Administration cost</t>
  </si>
  <si>
    <t>Crane</t>
  </si>
  <si>
    <t>People (full-time)</t>
  </si>
  <si>
    <t>People (interim 1)</t>
  </si>
  <si>
    <t>You can assume that the crane won't be removed from the site when not used, so it must be paid</t>
  </si>
  <si>
    <t>Fixed Cost</t>
  </si>
  <si>
    <t>Cost / Use</t>
  </si>
  <si>
    <t>The interim is not paid for the two weeks he/she doesn't work</t>
  </si>
  <si>
    <t>Solution for question of the article BS9, Question 4</t>
  </si>
  <si>
    <t>Cost / Unit (per month)</t>
  </si>
  <si>
    <t xml:space="preserve">Even though the FTE is not active at the end of month 4, he/she must be paid, but not for this project, so the cost should not be taken into account. </t>
  </si>
  <si>
    <t xml:space="preserve">Even though the FTE is not active at the end of month 4, he/she must be paid, but not for this project. If the cost is still accounted on this project, you should pay this employee for 4 months. </t>
  </si>
  <si>
    <t>Correct solution</t>
  </si>
  <si>
    <t>Alternative solution (in case of disagreement with previous solution)</t>
  </si>
  <si>
    <t>People (interim 2)</t>
  </si>
  <si>
    <t>Solution for question of the article BS13, Questions 3 and 4</t>
  </si>
  <si>
    <t>S</t>
  </si>
  <si>
    <t>Solution for question of the article BS12, Questions 3 to 7</t>
  </si>
  <si>
    <t xml:space="preserve">The picture below shows on a simple example that the statement of question 7 is false for activity 1. </t>
  </si>
  <si>
    <t>This is also the case for activity 2.</t>
  </si>
  <si>
    <t>z-value</t>
  </si>
  <si>
    <t>Solution for question of the article BS15, Questions 3 to 6</t>
  </si>
  <si>
    <t>E</t>
  </si>
  <si>
    <t>Earliest finish time rule</t>
  </si>
  <si>
    <t>Resource Use</t>
  </si>
  <si>
    <t>Work Content</t>
  </si>
  <si>
    <t>Cumulative Work Content</t>
  </si>
  <si>
    <t>Greatest Cumulative Work Content</t>
  </si>
  <si>
    <t>1, 2, 3, 4, 5, 6</t>
  </si>
  <si>
    <t>3, 2, 4, 5, 1, 6</t>
  </si>
  <si>
    <t>2, 4, 1, 3, 5, 6</t>
  </si>
  <si>
    <t xml:space="preserve">In this list, some activities are put earlier than their predecessors (e.g. 3 comes before 1) but a schedule generation scheme will never schedule an activity earlier than its predecessor.  </t>
  </si>
  <si>
    <t>Therefore, it's much better to construct the list by taking both the precedence relations and the greatest cumulative work content into account, resuling in the following list below:</t>
  </si>
  <si>
    <t>Solution for question of the article BS18, Questions 5 and 6</t>
  </si>
  <si>
    <t>This npv is lower!</t>
  </si>
  <si>
    <t>Priority list = [1, 3, 2, 5, 4, 6]</t>
  </si>
  <si>
    <t>Serial Schedule Generation Scheme:</t>
  </si>
  <si>
    <t>Activity Colour</t>
  </si>
  <si>
    <t>Priority list = [1, 3, 2, 4, 5, 6]</t>
  </si>
  <si>
    <t>Swapping 4 and 5 in the list would lead to the following list and schedule:</t>
  </si>
  <si>
    <t>Legend of picture:</t>
  </si>
  <si>
    <t>x-axis: time</t>
  </si>
  <si>
    <t>y-axis: resource use</t>
  </si>
  <si>
    <t xml:space="preserve">and </t>
  </si>
  <si>
    <t>In these charts, the y-axis now represents the activities, and obviously, the resource use is not displayed.</t>
  </si>
  <si>
    <t>Time</t>
  </si>
  <si>
    <t>Total Resource Use:</t>
  </si>
  <si>
    <t>Solution for question of the article BS24, Question 6</t>
  </si>
  <si>
    <t>The Gantt charts below show the schedule with (critical chain) and without (critical path) taking the resource constraint of 8 units into account.</t>
  </si>
  <si>
    <t>Solution for question of the article BS25, Questions 4 and 5</t>
  </si>
  <si>
    <t>This npv is higher!</t>
  </si>
  <si>
    <t>Finish Times</t>
  </si>
  <si>
    <t>Q5 (a)</t>
  </si>
  <si>
    <t>Q5 (b)</t>
  </si>
  <si>
    <t>Q5 (c)</t>
  </si>
  <si>
    <t>Q5 (d)</t>
  </si>
  <si>
    <t>Activity A Critical?</t>
  </si>
  <si>
    <t>Activity B Critical?</t>
  </si>
  <si>
    <t>Yes</t>
  </si>
  <si>
    <t>No</t>
  </si>
  <si>
    <t>CI</t>
  </si>
  <si>
    <t>Solution for question of the article RA7, Questions 3 and 4</t>
  </si>
  <si>
    <t>…</t>
  </si>
  <si>
    <t>Solution for question of the article RA8, Questions 3 to 7</t>
  </si>
  <si>
    <t>Questions 5 and 6</t>
  </si>
  <si>
    <t>Questions 3 and 4</t>
  </si>
  <si>
    <t>Question 7</t>
  </si>
  <si>
    <t>Deterministic value, so no correlation possible since standard deviation is equal to 0.</t>
  </si>
  <si>
    <t>Question 6</t>
  </si>
  <si>
    <t>Solution for question of the article RA9, Questions 3 to 6</t>
  </si>
  <si>
    <t>Questions 5</t>
  </si>
  <si>
    <t>(Note that the countif function is used to break ties (average values) in the RANK function)</t>
  </si>
  <si>
    <t>Questions 6</t>
  </si>
  <si>
    <t>Questions 7</t>
  </si>
  <si>
    <t>Solution for question of the article RA10, Questions 3 to 7</t>
  </si>
  <si>
    <t>The calculations below are similar to the calculations above. Only the input values for durations have been changed.</t>
  </si>
  <si>
    <t>Use the sample standard deviation (column B) instead of the population standard deviation (column C).</t>
  </si>
  <si>
    <t>Questions 6 and 7</t>
  </si>
  <si>
    <t>Solution for question of the article RA11, Questions 3 to 7</t>
  </si>
  <si>
    <t>This row has also changes: Activities are always critical in a serial network</t>
  </si>
  <si>
    <t>This row has also changed: Use SUM (serial) instead of MAX (parallel)</t>
  </si>
  <si>
    <t>Question 3</t>
  </si>
  <si>
    <t>This row has also changed: the SSL = 0 for every activity in a serial network</t>
  </si>
  <si>
    <t>Solution for question of the article RA12, Questions 3 to 6</t>
  </si>
  <si>
    <t>BS9</t>
  </si>
  <si>
    <t>BS12</t>
  </si>
  <si>
    <t>BS13</t>
  </si>
  <si>
    <t>BS15</t>
  </si>
  <si>
    <t>BS18</t>
  </si>
  <si>
    <t>BS19</t>
  </si>
  <si>
    <t>BS24</t>
  </si>
  <si>
    <t>BS25</t>
  </si>
  <si>
    <t>Basline Scheduling</t>
  </si>
  <si>
    <t>Risk Analysis</t>
  </si>
  <si>
    <t>Project Control</t>
  </si>
  <si>
    <t>Below you find the critical path (ASAP and ALAP) and two options for the critical chain. Copy paste them in the schedule to the left to see possible resource conflicts.</t>
  </si>
  <si>
    <t>Solution for question of the article RA15, Questions 3 to 5</t>
  </si>
  <si>
    <t>Critical Chain = Critical Path = 1 - 3 - 5 - 6 - 7 based on the aggressive time durations (total duration = 16 time units)</t>
  </si>
  <si>
    <t>Q2.</t>
  </si>
  <si>
    <t>Q3.</t>
  </si>
  <si>
    <t>Variance of CC = 1^2 + 2^2 + 0.5^2 + 0.5^2 + 1^2 = 6.5</t>
  </si>
  <si>
    <t>Q4.</t>
  </si>
  <si>
    <t>Variance of FC (2 - 4) = 1^2 + 1^2 = 2</t>
  </si>
  <si>
    <t>Q5.</t>
  </si>
  <si>
    <r>
      <t>RA17.</t>
    </r>
    <r>
      <rPr>
        <sz val="12"/>
        <color theme="1"/>
        <rFont val="Calibri"/>
        <family val="2"/>
        <scheme val="minor"/>
      </rPr>
      <t xml:space="preserve"> Calculating variances and standard deviations</t>
    </r>
  </si>
  <si>
    <r>
      <t>RA18.</t>
    </r>
    <r>
      <rPr>
        <sz val="12"/>
        <color theme="1"/>
        <rFont val="Calibri"/>
        <family val="2"/>
        <scheme val="minor"/>
      </rPr>
      <t xml:space="preserve"> Cut and paste method</t>
    </r>
  </si>
  <si>
    <t>Q1.</t>
  </si>
  <si>
    <t>Length = 50% of 16 = 8 time units</t>
  </si>
  <si>
    <t>Length = 50% of 6 = 3 time units</t>
  </si>
  <si>
    <t xml:space="preserve">Q3. </t>
  </si>
  <si>
    <t>A high value for the coefficient of variation means that standard deviation is likely to be high compared to the average durations. The cut and paste method ignores the standard deviation.</t>
  </si>
  <si>
    <t>This activity has no risk and should therefore not be taken into consideration when buffering the critical chain.</t>
  </si>
  <si>
    <t>The cut and paste method ignores the long tail and takes 50% of the short durations, so it will probably underestimate the real duration.</t>
  </si>
  <si>
    <r>
      <t>RA19.</t>
    </r>
    <r>
      <rPr>
        <sz val="12"/>
        <color theme="1"/>
        <rFont val="Calibri"/>
        <family val="2"/>
        <scheme val="minor"/>
      </rPr>
      <t xml:space="preserve"> Root squared error method</t>
    </r>
  </si>
  <si>
    <t xml:space="preserve">Q1. </t>
  </si>
  <si>
    <t>Results from RA17:</t>
  </si>
  <si>
    <t>The standard deviation of the project activities is assumed to be equal to the difference between aggressive and safe durations in the RSEM.</t>
  </si>
  <si>
    <t>Variance of CC = 2^2 + 4^2 + 1^2 + 1^2 + 2^2 =  26</t>
  </si>
  <si>
    <t>Variance of FC =  2^2 + 2^2 = 8</t>
  </si>
  <si>
    <t xml:space="preserve">Q4. </t>
  </si>
  <si>
    <t>Written in the text</t>
  </si>
  <si>
    <t>If it is assumed that the length of the critical chain is equal to its expected duration,</t>
  </si>
  <si>
    <t xml:space="preserve"> then it can be found on the normal distribution that adding two times sigma to the average is equal to the 97.5^th percentile, </t>
  </si>
  <si>
    <t>and the probability to exceed is then equal to 2.5%.</t>
  </si>
  <si>
    <t>Aggressive durations are displayed above each node</t>
  </si>
  <si>
    <t>Resource use is displayed below each node</t>
  </si>
  <si>
    <t>Solution for question of the article RA17, Questions 2 to 5</t>
  </si>
  <si>
    <t>Solution for question of the article RA18, Questions 1 to 5</t>
  </si>
  <si>
    <t>Solution for question of the article RA19, Questions 1 to 4</t>
  </si>
  <si>
    <t>Resource C</t>
  </si>
  <si>
    <t>Below you find the critical path (ASAP) and two options for the critical chain. Copy paste them in the schedule to the left to see possible resource conflicts.</t>
  </si>
  <si>
    <t>Res A</t>
  </si>
  <si>
    <t>Res B</t>
  </si>
  <si>
    <t>Res C</t>
  </si>
  <si>
    <t>Solution for question of the article RA21, Questions 1 to 5</t>
  </si>
  <si>
    <t>Variance CC:</t>
  </si>
  <si>
    <t>Variance FC:</t>
  </si>
  <si>
    <t>Solution for question of the article PC14, Questions 4 and 5</t>
  </si>
  <si>
    <t>EV</t>
  </si>
  <si>
    <t>Parameters of a triangular distribution</t>
  </si>
  <si>
    <t>lowest value:</t>
  </si>
  <si>
    <t>mode:</t>
  </si>
  <si>
    <t>highest value:</t>
  </si>
  <si>
    <t>Average</t>
  </si>
  <si>
    <t>(a + m + b) / 3</t>
  </si>
  <si>
    <t>Variance</t>
  </si>
  <si>
    <t>(a^2 + m^2 + b^2 - am - ab - mb)/18</t>
  </si>
  <si>
    <t>Symmetry</t>
  </si>
  <si>
    <t>Right skewed</t>
  </si>
  <si>
    <t>Left skewed</t>
  </si>
  <si>
    <t>Solution for question of the article RA04, Question 2</t>
  </si>
  <si>
    <t>See e.g. https://en.wikipedia.org/wiki/Triangular_distribution</t>
  </si>
  <si>
    <t>One could generate all possible lists and try to schedule them. The lists are [1, 2, 3, 4, 5], [1, 2, 3, 5, 4], … but it's not really necessary.</t>
  </si>
  <si>
    <t>Just try the earliest start schedule list [1, 4, 2, 5, 3] using the serial schedule generation scheme, and you will find the schedule shown below with a minimum duration of 5 time units.</t>
  </si>
  <si>
    <t>However, whatever list you use with the parallel schedule generation scheme, the best possible schedule that can be found has a minimum duration of 6 (instead of the best possible 5) as shown below.</t>
  </si>
  <si>
    <t>This is because the parallel SGS has a time-incrementation, starting at t = 0, activities 1 and 4 will always be scheduled (eligible activities). At the next time point t=1, no activities can be scheduled.</t>
  </si>
  <si>
    <t>The next time point t=3, two eligible activities (2 and 5) are available. Whatever you choose, 2 or 5, the next activities will be scheduled in such a way that it results in a schedule of 6 time units.</t>
  </si>
  <si>
    <t>Independently of what priority list you use, the parallel SGS will never find the optimal solution since activities 1 and 4 will always be scheduled at t=0.</t>
  </si>
  <si>
    <t>I would be better to leave one unit of the resource idle, as is the case for the serial SGS (see schedule above) and start another activity at time 1 instead of 0, but this will never occur with a parallel SGS.</t>
  </si>
  <si>
    <r>
      <t>Questions 5 and 6 (</t>
    </r>
    <r>
      <rPr>
        <sz val="12"/>
        <color rgb="FFFF0000"/>
        <rFont val="Calibri"/>
        <family val="2"/>
        <scheme val="minor"/>
      </rPr>
      <t>other network!</t>
    </r>
    <r>
      <rPr>
        <sz val="12"/>
        <color theme="1"/>
        <rFont val="Calibri"/>
        <family val="2"/>
        <scheme val="minor"/>
      </rPr>
      <t>)</t>
    </r>
  </si>
  <si>
    <t>Solution for question of the article BS19, Questions 3, 5 and 6</t>
  </si>
  <si>
    <t>Network</t>
  </si>
  <si>
    <t>Normal</t>
  </si>
  <si>
    <t>Crash</t>
  </si>
  <si>
    <t>Cost</t>
  </si>
  <si>
    <t>B, C, D</t>
  </si>
  <si>
    <t>F</t>
  </si>
  <si>
    <t>D</t>
  </si>
  <si>
    <t>Crashing cost per week</t>
  </si>
  <si>
    <t>(x, y ) = (Normal duration, Crash duration)</t>
  </si>
  <si>
    <t>The critical path with normal data</t>
  </si>
  <si>
    <t>A - C - E - F</t>
  </si>
  <si>
    <t>The critical path with crash data</t>
  </si>
  <si>
    <t>A - B - F</t>
  </si>
  <si>
    <t>or</t>
  </si>
  <si>
    <t>The minimum cost (CP = 13)</t>
  </si>
  <si>
    <t>This is simply the sum of all costs for normal data</t>
  </si>
  <si>
    <t>The minimum cost (CP = 7)</t>
  </si>
  <si>
    <t>This is simply the sum of all costs for crash data</t>
  </si>
  <si>
    <t>But when you look carefully, activity D can be put at duration = 3 instead of its crash duration of 2, saving 1,000 euro.</t>
  </si>
  <si>
    <t>This is the minimum cost for a critical path length CP = 7.</t>
  </si>
  <si>
    <t>Solution for question of the article BS11, Questions 5 and 6</t>
  </si>
  <si>
    <t>Solution for question of the article BS20, Question 7</t>
  </si>
  <si>
    <t>Predecessors</t>
  </si>
  <si>
    <t xml:space="preserve"> -</t>
  </si>
  <si>
    <t xml:space="preserve"> 6, 10, 11</t>
  </si>
  <si>
    <t xml:space="preserve"> 8, 12</t>
  </si>
  <si>
    <t xml:space="preserve"> 9, 13</t>
  </si>
  <si>
    <t>Critical path based lower bound</t>
  </si>
  <si>
    <t>Resource based lower bound</t>
  </si>
  <si>
    <t>The resource based lower bound for the example project can be calculated as follows:</t>
  </si>
  <si>
    <t>Step 2. Division of this total work content by the resource availability (10) is equal to 18.7, and after a roundup, it's equal to 19.</t>
  </si>
  <si>
    <t>Latest Finish</t>
  </si>
  <si>
    <t>e_i</t>
  </si>
  <si>
    <t>Delta_e_i</t>
  </si>
  <si>
    <t>Critical sequence lower bound</t>
  </si>
  <si>
    <t>Step 3. The maximum value for Delta_e_i is equal to 4, which means that the CP of 17 will be increased by 4, resulting in a value of 21.</t>
  </si>
  <si>
    <r>
      <t>Step 1.  The total resource work content is equal to 6</t>
    </r>
    <r>
      <rPr>
        <sz val="12"/>
        <color theme="1"/>
        <rFont val="Calibri"/>
        <family val="2"/>
        <scheme val="minor"/>
      </rPr>
      <t xml:space="preserve">∗7+5∗1+3∗5+1∗6+3∗1+2∗ 2+1∗2+4∗8+3∗6+1∗2+3∗6+5∗8 = 187 (see column work content). </t>
    </r>
  </si>
  <si>
    <t>The critical path based lower bound is equal to 17 units resulting from the path “1 - 3 - 5 - 10 - 12 - 13 - 14”.</t>
  </si>
  <si>
    <t>Step 1. The critical path is equal to 17 with activities "1 - 3 - 5 - 10 - 12 - 14".</t>
  </si>
  <si>
    <t>Step 2. For each noncritical activity, the calculations are made as shown in the table below.</t>
  </si>
  <si>
    <r>
      <rPr>
        <b/>
        <sz val="12"/>
        <color theme="1"/>
        <rFont val="Calibri"/>
        <family val="2"/>
        <scheme val="minor"/>
      </rPr>
      <t xml:space="preserve">Note. </t>
    </r>
    <r>
      <rPr>
        <sz val="12"/>
        <color theme="1"/>
        <rFont val="Calibri"/>
        <family val="2"/>
        <scheme val="minor"/>
      </rPr>
      <t>For more information and detailed calculations, read the book "Project Management with Dynamic Scheduling: Baseline Scheduling, Risk Analysis and Project Control".</t>
    </r>
  </si>
  <si>
    <t>BS11</t>
  </si>
  <si>
    <t>BS20</t>
  </si>
  <si>
    <t>RA4</t>
  </si>
  <si>
    <t>RA7</t>
  </si>
  <si>
    <t>RA8</t>
  </si>
  <si>
    <t>RA9</t>
  </si>
  <si>
    <t>RA10</t>
  </si>
  <si>
    <t>RA11</t>
  </si>
  <si>
    <t>RA12</t>
  </si>
  <si>
    <t>RA15</t>
  </si>
  <si>
    <t>RA17</t>
  </si>
  <si>
    <t>RA18</t>
  </si>
  <si>
    <t>RA19</t>
  </si>
  <si>
    <t>RA21</t>
  </si>
  <si>
    <t>PC14</t>
  </si>
  <si>
    <t>These schedules can also be displayed as Gantt charts below.</t>
  </si>
  <si>
    <t>BS27</t>
  </si>
  <si>
    <t>What is my scheduling objective? Leveling the use of resources</t>
  </si>
  <si>
    <t>BS26</t>
  </si>
  <si>
    <t>What is my scheduling objective? Minimizing the resource idle time</t>
  </si>
  <si>
    <t>What is my scheduling objective? Maximizing the net present value</t>
  </si>
  <si>
    <t>What is my scheduling objective? Minimizing the project lead time</t>
  </si>
  <si>
    <t>BS23</t>
  </si>
  <si>
    <t>Resource constrained project scheduling: Regular and non-regular scheduling objectives</t>
  </si>
  <si>
    <t>BS22</t>
  </si>
  <si>
    <t>Resource constrained project scheduling: What is my scheduling objective?</t>
  </si>
  <si>
    <t>Scheduling objectives</t>
  </si>
  <si>
    <t>BS21</t>
  </si>
  <si>
    <t>Heuristic project scheduling: Validating the quality of a project schedule</t>
  </si>
  <si>
    <t>What is my scheduling objective? Lower bounds on the total project duration</t>
  </si>
  <si>
    <t>Optimizing regular scheduling objectives: Schedule generation schemes</t>
  </si>
  <si>
    <t>Optimizing regular scheduling objectives: Priority rule calculations</t>
  </si>
  <si>
    <t>BS17</t>
  </si>
  <si>
    <t>Optimizing regular scheduling objectives: Priority rule based scheduling</t>
  </si>
  <si>
    <t>Resource scheduling</t>
  </si>
  <si>
    <t>BS16</t>
  </si>
  <si>
    <t>A critical note on PERT: A manual simulation study</t>
  </si>
  <si>
    <t>The Program Evaluation and Review Technique (PERT): Incorporating activity time variability in a project schedule</t>
  </si>
  <si>
    <t>BS14</t>
  </si>
  <si>
    <t>The Project Scheduling Game (PSG): Time/cost trade-offs on a computer screen</t>
  </si>
  <si>
    <t>The critical path with non-zero time-lags: An anomaly or just a mistake?</t>
  </si>
  <si>
    <t>Activity slack: Total, safety and free slack definitions</t>
  </si>
  <si>
    <t>The Critical Path Method (CPM): Incorporating activity time/cost trade-offs in a project schedule</t>
  </si>
  <si>
    <t>BS10</t>
  </si>
  <si>
    <t>Scheduling projects: How to determine the critical path using activity slack calculations?</t>
  </si>
  <si>
    <t>Critical path scheduling</t>
  </si>
  <si>
    <t>Scheduling techniques</t>
  </si>
  <si>
    <t>The cost of a project activity: Calculating the activity and/or resource costs</t>
  </si>
  <si>
    <t>BS8</t>
  </si>
  <si>
    <t>Linking resources to activities: Resource availability and resource demand</t>
  </si>
  <si>
    <t>BS7</t>
  </si>
  <si>
    <t>The critical path or the critical chain? The difference caused by resources</t>
  </si>
  <si>
    <t>BS6</t>
  </si>
  <si>
    <t>Resource types: Renewable and consumable resources</t>
  </si>
  <si>
    <t>Resource analysis</t>
  </si>
  <si>
    <t>BS5</t>
  </si>
  <si>
    <t>Activity constraints: Limiting the degrees of freedom of project activities</t>
  </si>
  <si>
    <t>BS4</t>
  </si>
  <si>
    <t>Activity links: The equivalence of minimal and maximal time-lags</t>
  </si>
  <si>
    <t>BS3</t>
  </si>
  <si>
    <t>Activity links: How to add precedence relations between activities?</t>
  </si>
  <si>
    <t>BS2</t>
  </si>
  <si>
    <t>Project networks: Nodes and arcs or arcs and nodes?</t>
  </si>
  <si>
    <t>Network analysis</t>
  </si>
  <si>
    <t>BS1</t>
  </si>
  <si>
    <t>An introduction to baseline scheduling</t>
  </si>
  <si>
    <t>Dynamic scheduling</t>
  </si>
  <si>
    <t>Q7</t>
  </si>
  <si>
    <t>Q6</t>
  </si>
  <si>
    <t>Q5</t>
  </si>
  <si>
    <t>Q4</t>
  </si>
  <si>
    <t>Q3</t>
  </si>
  <si>
    <t>Q2</t>
  </si>
  <si>
    <t>Q1</t>
  </si>
  <si>
    <t>Article ID</t>
  </si>
  <si>
    <t>Quiz?</t>
  </si>
  <si>
    <t>Topic</t>
  </si>
  <si>
    <t>Your answer</t>
  </si>
  <si>
    <t>Questions</t>
  </si>
  <si>
    <t>Baseline scheduling</t>
  </si>
  <si>
    <t>RA23</t>
  </si>
  <si>
    <t>Inserting buffers in a schedule: The problem with resource conflicts</t>
  </si>
  <si>
    <t>RA22</t>
  </si>
  <si>
    <t>Critical Chain/Buffer Management: Inserting buffers in a resource-constrained schedule</t>
  </si>
  <si>
    <t>Sizing CC/BM buffers: Adaptive procedure with resource tightness (APRT)</t>
  </si>
  <si>
    <t>RA20</t>
  </si>
  <si>
    <t>Sizing CC/BM buffers: The adaptive procedure with density</t>
  </si>
  <si>
    <t>Sizing CC/BM buffers: The root squared error method</t>
  </si>
  <si>
    <t>Sizing CC/BM buffers: The cut and paste method</t>
  </si>
  <si>
    <t>Critical Chain/Buffer Management: Sizing project and feeding buffers</t>
  </si>
  <si>
    <t>Sizing CC/BM buffers</t>
  </si>
  <si>
    <t>RA16</t>
  </si>
  <si>
    <t>Critical Chain/Buffer Management: Adding buffers to a project schedule</t>
  </si>
  <si>
    <t>Critical Chain/Buffer Management: (Dis-)advantages of scheduling projects as-late-as-possible</t>
  </si>
  <si>
    <t>RA14</t>
  </si>
  <si>
    <t>Aggressive activity time estimates: Protecting against activity delays</t>
  </si>
  <si>
    <t>RA13</t>
  </si>
  <si>
    <t>Critical Chain/Buffer Management: Protecting the schedule against project delays</t>
  </si>
  <si>
    <t>Buffer management</t>
  </si>
  <si>
    <t>Measuring time sensitivity in a project: The significance index</t>
  </si>
  <si>
    <t>Measuring time sensitivity in a project: The schedule sensitivity index</t>
  </si>
  <si>
    <t>Measuring time sensitivity in a project: The cruciality index (Spearman’s rank correlation)</t>
  </si>
  <si>
    <t>Measuring time sensitivity in a project: The cruciality index (Kendall’s tau rank correlation)</t>
  </si>
  <si>
    <t>Measuring time sensitivity in a project: The cruciality index (Pearson’s product-moment)</t>
  </si>
  <si>
    <t>Measuring time sensitivity in a project: The criticality index</t>
  </si>
  <si>
    <t>Time sensitivity measures</t>
  </si>
  <si>
    <t>RA6</t>
  </si>
  <si>
    <t>Schedule Risk Analysis: Measuring the time sensitivity of an activity</t>
  </si>
  <si>
    <t>RA5</t>
  </si>
  <si>
    <t>Schedule Risk Analysis: How to measure your baseline schedule’s sensitivity?</t>
  </si>
  <si>
    <t>Project risk: Statistical distributions or single point estimates?</t>
  </si>
  <si>
    <t>RA3</t>
  </si>
  <si>
    <t>Monte-Carlo simulations: Linking critical path schedules to project control</t>
  </si>
  <si>
    <t>RA2</t>
  </si>
  <si>
    <t>Monte-Carlo simulations: How to imitate a project’s progress?</t>
  </si>
  <si>
    <t>Schedule risk analysis</t>
  </si>
  <si>
    <t>RA1</t>
  </si>
  <si>
    <t>An introduction to risk management</t>
  </si>
  <si>
    <t>Q8</t>
  </si>
  <si>
    <t>Risk analysis</t>
  </si>
  <si>
    <t>PC21</t>
  </si>
  <si>
    <t>Updating the schedule: Setting actual and remaining cost values of activities in progress</t>
  </si>
  <si>
    <t>PC20</t>
  </si>
  <si>
    <t>Schedule prediction: From a retained to an overridden logic</t>
  </si>
  <si>
    <t>PC19</t>
  </si>
  <si>
    <t>Why project control works so well for some projects and fails so miserably for others</t>
  </si>
  <si>
    <t>PC18</t>
  </si>
  <si>
    <t>Top-down project control: Setting action thresholds using earned value management</t>
  </si>
  <si>
    <t>PC17</t>
  </si>
  <si>
    <t>Bottom-up project control: Setting action thresholds using schedule risk analysis</t>
  </si>
  <si>
    <t>Schedule control</t>
  </si>
  <si>
    <t>PC16</t>
  </si>
  <si>
    <t>Earned Value Management: Identifying the lack of schedule adherence</t>
  </si>
  <si>
    <t>PC15</t>
  </si>
  <si>
    <t>Earned Value Management: Schedule adherence and the effective earned value</t>
  </si>
  <si>
    <t>Earned Value Management: Measuring schedule adherence</t>
  </si>
  <si>
    <t>Schedule adherence</t>
  </si>
  <si>
    <t>PC13</t>
  </si>
  <si>
    <t>Predicting project performance: Evaluating the forecasting accuracy</t>
  </si>
  <si>
    <t>PC12</t>
  </si>
  <si>
    <t>Earned Value Management: Forecasting cost</t>
  </si>
  <si>
    <t>PC11</t>
  </si>
  <si>
    <t>Earned Value Management: Forecasting time</t>
  </si>
  <si>
    <t>PC10</t>
  </si>
  <si>
    <t>Earned Value Management: Forecasting project outcome</t>
  </si>
  <si>
    <t>EVM Forecasting</t>
  </si>
  <si>
    <t>PC9</t>
  </si>
  <si>
    <t>Earned Value Management: Reliable time performance measurement</t>
  </si>
  <si>
    <t>PC8</t>
  </si>
  <si>
    <t>Earned Value Management: Measuring a project’s performance</t>
  </si>
  <si>
    <t>PC7</t>
  </si>
  <si>
    <t>Earned Value Management: An overview of project performance scenarios</t>
  </si>
  <si>
    <t>EVM Performance measurement</t>
  </si>
  <si>
    <t>PC6</t>
  </si>
  <si>
    <t>Measuring Time: Earned value or earned schedule?</t>
  </si>
  <si>
    <t>PC5</t>
  </si>
  <si>
    <t>Earned Value Management: The three key metrics</t>
  </si>
  <si>
    <t>PC4</t>
  </si>
  <si>
    <t>Earned Value Management: The project baseline schedule’s planned value</t>
  </si>
  <si>
    <t>EVM Key metrics</t>
  </si>
  <si>
    <t>PC3</t>
  </si>
  <si>
    <t>Earned Value Management: The EVM formulary</t>
  </si>
  <si>
    <t>PC2</t>
  </si>
  <si>
    <t>Earned Value Management: An overview</t>
  </si>
  <si>
    <t>Earned Value Management</t>
  </si>
  <si>
    <t>PC1</t>
  </si>
  <si>
    <t>An introduction to project control</t>
  </si>
  <si>
    <t>Project control</t>
  </si>
  <si>
    <t>Total number of questions:</t>
  </si>
  <si>
    <t xml:space="preserve">Total number of comments: </t>
  </si>
  <si>
    <t>Comments:</t>
  </si>
  <si>
    <t>c</t>
  </si>
  <si>
    <t>b*</t>
  </si>
  <si>
    <t>d</t>
  </si>
  <si>
    <t>a, d</t>
  </si>
  <si>
    <t>e</t>
  </si>
  <si>
    <t>f</t>
  </si>
  <si>
    <t>b, d</t>
  </si>
  <si>
    <t>a*</t>
  </si>
  <si>
    <t>d*</t>
  </si>
  <si>
    <t>c*</t>
  </si>
  <si>
    <t>The statement should be true for a Finish-Start (FS) but not for Start-Finish (SF).</t>
  </si>
  <si>
    <t>The start-start relationship enforces that the start of both activities can be separated by no more than 3 time periods.</t>
  </si>
  <si>
    <t>As long as activity A finishes before activity B, all precedence relations are satisfied, and hence, activity A can have multiple start times.</t>
  </si>
  <si>
    <t>The statement is not always true, and depends on the durations of the activities.</t>
  </si>
  <si>
    <t>The critical path consists of activities 4, 7 and 8.</t>
  </si>
  <si>
    <t>The critical path consists of activities 1, 2, 5, 8 and 10.</t>
  </si>
  <si>
    <t>The earliest start time of an activity is the maximum of the earliest finishing time of all its predecessors.</t>
  </si>
  <si>
    <t>Decreasing the duration of an activity inflates the associated cost (more manpower, more expensive equipment, etc.)</t>
  </si>
  <si>
    <t>The critical path with normal data is equal to A - C - E - F with length 13 and the critical path with crash data is equal to A - B - F or A - C - E - F with length 7. See MS Excel solution file, tab "BS11".</t>
  </si>
  <si>
    <t>The minimum cost (CP = 13) is equal to 62,000 which is is simply the sum of all costs for normal data. The minimum cost (CP = 7) is equal to 80,000 and NOT 81,000. 81,000 is simply the sum of all costs for crash data but when you look carefully, activity D can be put at duration = 3 instead of its crash duration of 2, saving 1,000 euro. See MS Excel solution file, tab "BS11".</t>
  </si>
  <si>
    <t>The critical path length is equal to 17 time units. The earliest start of activity 5 equals 7 and the latest start equals 11, which results in a slack value of 4. See MS Excel solution file tab "BS12".</t>
  </si>
  <si>
    <t xml:space="preserve">All the predecessors of activity 5 are on the critical path, hence the safety slack is equal to the total slack. 
</t>
  </si>
  <si>
    <t>See MS Excel solution file tab "BS12".</t>
  </si>
  <si>
    <t>The introduction of a buffer has no impact on the free slack of activity 2. See MS Excel solution file tab "BS12".</t>
  </si>
  <si>
    <t>The activity start times are equal to 0, 2, 5, 6, 8, 7 for activities 1 to 6, and the activity finish times are equal to 3, 4, 9, 9, 9, 9. See MS Excel solution file tab "BS13".</t>
  </si>
  <si>
    <t>See MS Excel solution file tab "BS13".</t>
  </si>
  <si>
    <t>The aim of the game is to cope with uncertainty in a reactive way.</t>
  </si>
  <si>
    <t xml:space="preserve">The critical path contains the activities 1, 2, 4 and 6. 
</t>
  </si>
  <si>
    <t>Calculate as the square root of the sum of the variances of the activities on the CP (1+0.25+4+0.25). See MS Excel solution file tab "BS15".</t>
  </si>
  <si>
    <t>Use the normal distribution calculations (21 - 19) / 2.35 to calculate the z-value and use MS Excel or normal tables to calculate the probability. See MS Excel solution file tab "BS15". (using excel NORMDIST function)</t>
  </si>
  <si>
    <t>Use the average and standard deviation values of previous questions and find the 90th percentile. See MS Excel solution file tab "BS15". (using excel NORMINV function)</t>
  </si>
  <si>
    <t>For independent paths, answer B is the correct one. For dependent paths it is not correct.</t>
  </si>
  <si>
    <t>The word "total" assumes that both direct (immediate) and indirect successors are taken into account, so the statement is false.</t>
  </si>
  <si>
    <t>Activity 5 is unrelated to activity 6.</t>
  </si>
  <si>
    <t>The earliest finish times are equal to 1, 2, 4, 5, 7 and 8 for activities 1 to 6. See MS Excel solution file tab "BS18".</t>
  </si>
  <si>
    <t>The cumulative resource work content is equal to 6, 13, 15, 12 9 and 3 for activities 1 to 6 so the list is normally equal to [3, 2, 4, 5, 1, 6]. However, some activities come earlier in the list than predecessor activities (e.g. 3 comes before 1) which will never be possible. Taking both the precedence relations and the cumulate resource work content into account will transform the list to list [2, 4, 1, 3, 5, 6]. See MS Excel solution file tab "BS18".</t>
  </si>
  <si>
    <t>This is an advanced questions, and the answer is illustrated in the MS Excel solution file, tab "BS19".</t>
  </si>
  <si>
    <t>The schedule has finish times equal to 1, 2, 4, 10, 7 and 13 for activities 1 to 6, respectively. See MS Excel solution file, tab "BS19".</t>
  </si>
  <si>
    <t>Since activity 4 can now be scheduled in parallel with activity 3, a reduction of at least 2 time periods will be obtained. Due to the reduction, activities 5 and 6 can solve be scheduled in parallel, resulting in a total reduction of 5 time units. See MS Excel solution file tab, "BS19".</t>
  </si>
  <si>
    <t>The actual duration will be larger than or equal to the lower bound.</t>
  </si>
  <si>
    <t>The CPLB = 17, the RBLB = 19 and the CSLB = 21. See MS Excel file, tab "BS20" or the book "Project Management with Dynamic Scheduling: Baseline Scheduling, Risk Analysis and Project Control" from which this example was taken.</t>
  </si>
  <si>
    <t>An upper bound for a maximization problem is identical to a lower bound for a minimization problem, and ignores some constraints (e.g. the resource constraints). It does not provide a feasible solution.</t>
  </si>
  <si>
    <t>A lower bound for a minimization problem ignores some constraints, but does not lead to a feasible solution. A heuristic search would provide an upper bound, and not a lower bound.</t>
  </si>
  <si>
    <t>A heuristic solution provides a lower bound for a maximization problem.</t>
  </si>
  <si>
    <t>This statement is false. While it is true for the minimization of the total project duration, it can be false for other scheduling objectives such as the net present value maximization.</t>
  </si>
  <si>
    <t>One need more information on the schedule to determine which schedule is the best. The question does not follow the definition of regular measure of performance.</t>
  </si>
  <si>
    <t>Activities that are scheduled in parallel might still have a total resource use that is higher than the availability.</t>
  </si>
  <si>
    <t>The critical path is equal to activities 1, 2, 5, 8 and 10 with a duration of 13. Activities 2 and 4 cannot be scheduled in parallel and one of these activities must be delayed, leading to an increase in the total project duration of 2 time units. See MS Excel solution file tab "BS24". Note that there is also an alternative critical path equal to 1, 4, 7, 9, 10.</t>
  </si>
  <si>
    <t>The net present value should be higher than zero, not lower.</t>
  </si>
  <si>
    <t>These activities should be scheduled as late as possible.</t>
  </si>
  <si>
    <t>A lump sum payment is a huge positive cash flow, which should be scheduled as soon as possible.</t>
  </si>
  <si>
    <t>See MS Excel solution file tab "BS25".</t>
  </si>
  <si>
    <t>The new net present values are equal to € 59.15, € 58.49, € 62.18 and € 85.05 for options (a) to (d), respectively. See MS Excel solution file tab "BS25".</t>
  </si>
  <si>
    <t>This statement is true since the network is completely serial and hence both schedules will be identical.</t>
  </si>
  <si>
    <t>An earliest start schedule can have a very irregular resource use, despite the fact that no resource conflicts occur.</t>
  </si>
  <si>
    <t>50</t>
  </si>
  <si>
    <t>137</t>
  </si>
  <si>
    <t>e*</t>
  </si>
  <si>
    <t>f*</t>
  </si>
  <si>
    <t>During Monte Carlo simulations, the critical path might change for every simulation run.</t>
  </si>
  <si>
    <t>When the logic of the random generator discussed in the article is followed, the generated number will be equal to 5 since 0.20 &lt; 0.379403 &lt; 0.7.</t>
  </si>
  <si>
    <t>Each simulation runs generates numbers independent from the previous run.</t>
  </si>
  <si>
    <t>The SPI(t) indicator should be compared against the value 1, and not zero.</t>
  </si>
  <si>
    <t>The SPI(t) indicators reports a project delivery ahead of schedule, and the final result shows that RD &lt; PD, illustrating a final early delivery.</t>
  </si>
  <si>
    <t>The SPI(t) indicators reports a project delivery ahead of schedule, but the final result shows that RD &gt; PD, illustrating a final late delivery. Exactly the opposite!</t>
  </si>
  <si>
    <t>The standard deviation of a triangular distribution is equal to $\frac{a^2 + m^2 + b^2 - am - ab - mb}{18}$ so it can be easily seen using values for $a$, $b$ and $c$ that the variances for distributions 1 and 3 will be the same, and bigger than the variance for distribution 2. See MS Excel solution file, tab "RA4".</t>
  </si>
  <si>
    <t>The PERT technique makes some assumptions that are not 100\% correct and therefore the results of PERT might slightly differ from simulated results, even when the same distributions are used. See e.g. article "BS16" for more information.</t>
  </si>
  <si>
    <t>Such an activity has a high probability of being critical, but the impact of unexpected changes in the durations will not have a huge impact on the project duration, and hence, it does not deserve much attention.</t>
  </si>
  <si>
    <t>Since the CRI is measured as an absolute value, both values close to 1 and -1 will results in values close to 1.</t>
  </si>
  <si>
    <t>In a serial network, every activity lies on the critical path, regardless of its duration.</t>
  </si>
  <si>
    <t>The number of runs that activity A is critical = 3 and total number of runs = 4 so CI = $\frac{3}{4} =0.75$. See MS Excel solution file, tab "RA7".</t>
  </si>
  <si>
    <t>The number of runs that activity B is critical = 2 and total number of runs = 4 so CI = $\frac{2}{4} = 0.50$. See MS Excel solution file, tab "RA7".</t>
  </si>
  <si>
    <t>When an activity is added to the network, the number of times the old activities A and B lie on the critical path can remain the same or reduce, but never increase.</t>
  </si>
  <si>
    <t>The number of times that activity A will lie on the critical path will probably increase due to the longer path as a result of successor C. The number of times activity B lies on the critical path will decrease (or remain the same).</t>
  </si>
  <si>
    <t>Activity A will be critical only when activity B has a duration of 10 (50%) and activity C has a duration of 10 (50%). The probability is equal to 50% * 50% = 25%.</t>
  </si>
  <si>
    <t>Since the CRI is measured as a correlation, any value can be possible.</t>
  </si>
  <si>
    <t>See MS Excel solution file, tab "RA8".</t>
  </si>
  <si>
    <t>Since there is no variability in the duration, the correlation has no value. See MS Excel solution file, tab 'RA8".</t>
  </si>
  <si>
    <t>See MS Excel solution file, tab "RA9".</t>
  </si>
  <si>
    <t>See MS Excel solution file, tab "RA10".</t>
  </si>
  <si>
    <t>In a serial network, the value for the CI is equal to 1 for all activities.</t>
  </si>
  <si>
    <t>See MS Excel solution file, tab "RA11".</t>
  </si>
  <si>
    <t>For a serial project, SSL = 0 for all activities. The formula for the SI can hence be written as follows: SI = $E \left \{ \frac{SAD}{SAD} * \frac{SPD}{E(SPD)} \right \} = E \left \{ \frac{SPD}{E(SPD)} \right \} = 1.0$</t>
  </si>
  <si>
    <t>See MS Excel solution file, tab "RA12".</t>
  </si>
  <si>
    <t>The CC/BM technique allows the use of buffers to monitor the performance of the project, rather than monitoring individual activities, and hence, it can be considered as a top-down approach, similar to Earned Value Management.</t>
  </si>
  <si>
    <t>This is exactly the principle of the net present value, as discussed in article BS25.</t>
  </si>
  <si>
    <t>See MS Excel solution file, tab "RA15".</t>
  </si>
  <si>
    <t>There is no such concept as cost buffer in the CC/BM method.</t>
  </si>
  <si>
    <t>Resource buffers are not time buffers, but only warning signals to assure the resource is ready when the activity starts.</t>
  </si>
  <si>
    <t>Critical Chain = Critical Path = 1 - 3 - 5 - 6 - 7 based on the aggressive time durations (total duration = 16 time units). See MS Excel solution file, tab "RA17".</t>
  </si>
  <si>
    <t>Variance of critical chain = $1^2 + 2^2 + 0.5^2 + 0.5^2 + 1^2 = 6.5$.</t>
  </si>
  <si>
    <t>Length = 50\% of 16 = 8 time units. See MS Excel solution file, tab "RA18".</t>
  </si>
  <si>
    <t>Length = 50\% of 6 = 3 time units.</t>
  </si>
  <si>
    <t>The cut and paste method ignores the long tail and takes 50\% of the short durations, so it will probably underestimate the real duration.</t>
  </si>
  <si>
    <t>$\sqrt{(6-4)^2+(10-6)^2+(2-1)^2+(2-1)^2+(6-4)^2} = 5.1$. See MS Excel solution file, tab "RA19".</t>
  </si>
  <si>
    <t>$\sqrt{(5-3)^2+(5-3)^2} = 2.8$.</t>
  </si>
  <si>
    <t>Long chains will overestimate the size of the buffers since the variability will be summed up. However, in reality, the variability will cancel out at some places in the chain.</t>
  </si>
  <si>
    <t>If it is assumed that the length of the critical chain is equal to its expected duration, then it can be found on the normal distribution that adding two times sigma to the average is equal to the $97.5^{th}$ percentile, and the probability to exceed is then equal to 2.5\%.</t>
  </si>
  <si>
    <t>This is the only arc that enters the critical chain.</t>
  </si>
  <si>
    <t>A resource buffer should be added every time a new type of resource is used in the CC. In this scenario the CC changes resources twice, hence two resource buffers should be added: one for resource B and one for resource C. One could argue to add 3 resource buffers, i.e. also a resource buffer for resource A for activity 5.</t>
  </si>
  <si>
    <t>The CNC is equal to the number of arcs over de number of nodes.</t>
  </si>
  <si>
    <t>One could argue that some of the precedence relations are superfluous (arcs 2 - 5 and 2 - 6) resulting in a CNC = 3/4 but these precedence relation can not always be removed (e.g. if these precedences are different from the default FS = 0 type, removing these precedences might lead to a violation of some of the intended precedence relations).</t>
  </si>
  <si>
    <t>The total standard deviation of the activities in the feeding chain is equal to $\sqrt(0.5^2+0.5^2+1.5^2+0.5^2)=1.73$, and hence, the size is equal to $1.73 * (1 + 5/4)=3.90$.</t>
  </si>
  <si>
    <t>The total standard deviation of the activities in the critical chain is equal to $\sqrt(2.5^2+2.5^2+3.5^2)=4.97$, and hence, the size is equal to $4.97 * (1 + 2/3)=8.29$.</t>
  </si>
  <si>
    <t>One project buffer and one feeding buffer should be used. Assuming a buffer is used for each resource, the total number of buffers is $2 * 3 = 6$.</t>
  </si>
  <si>
    <t>The critical chain is equal to 1 - 2 - 3 - 5 - 6 - 7 with length 19, and hence, the available work content is equal to 2 (= availability of resource A) * 19 = 38. See MS Excel solution file, tab "RA21".</t>
  </si>
  <si>
    <t>Activity 4 has a duration of 3 and uses 1 unit of resource C, so the work content used is 3 * 1 = 3.</t>
  </si>
  <si>
    <t>The tightest resource is C (only resource used by activity 4) (so K = $\frac{3}{6}$ = K. The size of the feeding chain is then equal to $1 * (1 + K)$ (the standard deviation of the FC = $\sqrt{1^2}=1$). See MS Excel solution file, tab "RA21".</t>
  </si>
  <si>
    <t>Buffers can shift activities in time, resulting in new resource conflicts.</t>
  </si>
  <si>
    <t>After inserting buffers, the longest chain (critical chain) can be shorter than another chain. There is currently no good solution to this problem, only pragmatic solutions, as discussed in article "RA23".</t>
  </si>
  <si>
    <t>If feeding buffers are randomly split, it is likely that the second buffer is too small compared to the high variability of the activities entering that buffer.</t>
  </si>
  <si>
    <t>EVM is used both prior to the start (PV curve) and during progress (AC and EV).</t>
  </si>
  <si>
    <t>ES is expressed in time units.</t>
  </si>
  <si>
    <t>Similar to EV = BAC at the end of the project, ES = PD.</t>
  </si>
  <si>
    <t>The schedule adherence is expressed by the p-factor.</t>
  </si>
  <si>
    <t>SPI(t) = ES / AT.</t>
  </si>
  <si>
    <t>A project can have multiple critical paths.</t>
  </si>
  <si>
    <t>All paths are critical except one (1-3-5-8).</t>
  </si>
  <si>
    <t>A change in the activity cost has no impact on the duration of the project nor on the critical path, but on the total cost (budget at completion) of the project.</t>
  </si>
  <si>
    <t>EV = Percentage completion * BAC.</t>
  </si>
  <si>
    <t>The actual cost lies above the earned value, so a cost overrun is to be expected. The earned value lies below the planned value, so a delay is to be expected.</t>
  </si>
  <si>
    <t>The actual finish time is given in figure 10.5. The actual estimated cost = cost incurred until evaluation point (30+60+30+30+20) + planned cost for remaining activities (20+20+20) = 230.</t>
  </si>
  <si>
    <t>When the project is finished, ES = PD.</t>
  </si>
  <si>
    <t>Linear interpolation is used when the EV at an evaluation point is not exactly equal to any of the recorded planned values. This is then used to calculate the ES.</t>
  </si>
  <si>
    <t>Both earned values will be projected on the same point on the PV-curve.</t>
  </si>
  <si>
    <t>The SV(t) metric does not have a quirky behaviour at the end of the project, while the SV metric does.</t>
  </si>
  <si>
    <t>AC &gt; EV (cost overrun) and EV &gt; PV (ahead of schedule).</t>
  </si>
  <si>
    <t>AC &gt; EV (cost overrun) and EV &lt; PV (late).</t>
  </si>
  <si>
    <t>SV is also expressed in monetary units (SV(t) is expressed in time units).</t>
  </si>
  <si>
    <t>The SPI in period 8 = 120 / 140 = 0.86 &gt; 0.69 (SPI in period 7), so improved schedule performance.</t>
  </si>
  <si>
    <t>The CPI in period 8 = 120 / 200 = 0.60 &gt; 0.53 (CPI in period 7), so improved cost performance.</t>
  </si>
  <si>
    <t>CV = 70 -120 = -50.</t>
  </si>
  <si>
    <t>SPI = EV / PV and CPI = EV / AC. Since the EV line lies below the PV line, which lies below the AC line, CPI &lt; SPI throughout the entire project.</t>
  </si>
  <si>
    <t>Be careful since SV(t) = 0 means on time. Do not confuse SV(t) with SPI(t) (= 1 means on time).</t>
  </si>
  <si>
    <t>The projection of the EV at week 5 on the PV curve shows that this occurs somewhere between weeks 4 and 5 on the horizontal axis.</t>
  </si>
  <si>
    <t>At the end of the project, EV = PV and hence, SV = EV - PV = 0.</t>
  </si>
  <si>
    <t>Is SPI(t) = 1 at the project end, it means the project finishes on time. SPI is always equal to 1 at the end of the project.</t>
  </si>
  <si>
    <t>EAC(€) is a forecast to measure the expected deviation from the BAC, and can be equal to BAC, but also larger or smaller.</t>
  </si>
  <si>
    <t>If AC &gt; PV &gt; EV, the project is expected to exceed budget and finish late. In this case, both CPI and SPI/SPI(t) are smaller than 1.</t>
  </si>
  <si>
    <t>SCI = SPI * CPI.</t>
  </si>
  <si>
    <t>$TV=\frac{SV}{PV_{rate}}=\frac{SV*PD}{BAC}$ which is not equal to SV = EV - PV.</t>
  </si>
  <si>
    <t>The performance factor is equal to 1, SPI(t) or SPI(t) * CPI.</t>
  </si>
  <si>
    <t>None of them are always correct. In (a) CPI should be SPI, in (b) PD should be max(PD, AT), in (c) SCI should be SCI(t).</t>
  </si>
  <si>
    <t>(a) $EAC(t)_{PV1} = PD - TV = PD-\frac{SV*PD}{BAC} = PD*(1-\frac{SV}{BAC})$, (b) $AT+\frac{AT - ED}{SPI}=\frac{AT*SPI+AT-AT*SPI}{SPI}=\frac{AT}{SPI}$, (c) EV should be ES.</t>
  </si>
  <si>
    <t>The performance factor PF determines the future expected performance.</t>
  </si>
  <si>
    <t>SPI = EV / PV and SPI(t) = ES / AT.</t>
  </si>
  <si>
    <t>Both are dimensionless metrics, but the metrics used to calculated the indices, EV, AC and PV, are expressed in monetary units, while AT is expressed in time units.</t>
  </si>
  <si>
    <t>The $PV_{rate}$ is used for time predictions when the planned value method is applied.</t>
  </si>
  <si>
    <t>Interval estimates are used to incorporates uncertainty inherent to each project.</t>
  </si>
  <si>
    <t>Higher values for the p-factor means better schedule adherence.</t>
  </si>
  <si>
    <t>p = (min(10,10) + min(25,15) + min(5,5) + min(30,40)) / (10 + 25 + 5 + 30) = 0.86. See MS Excel solution file, tab "PC14".</t>
  </si>
  <si>
    <t>Since ES does not change, the vertical ES line in figure 10.16 remains at the same place. As activity 4 is more expensive than activity 7, a smaller portion of the activity is performed under risk (i.e. the portion of the activity progress to the right of the ES line), so the p-factor increases. More specifically, the new p-factor is (10 + 30 + 5 + 2.8 + 0 + 40 + 0) / (10 + 30 + 5 + 2.8 + 1.4 + 40 + 0.7) = 0.977 instead of (10 + 30 + 5 + 0 + 0 + 40 + 0.7) / (10 + 30 + 5 + 2.8 + 1.4 + 40 + 0.7) = 0.953. See MS Excel solution file, tab "PC14".</t>
  </si>
  <si>
    <t>Plugging p = 1 into the formula results in EV(e) = EV.</t>
  </si>
  <si>
    <t>Since p has a maximum value of 1, EV(e) must be smaller than or equal to EV.</t>
  </si>
  <si>
    <t>R% represents the estimated portion of EV(r) that requires NO rework, so R% should be lowered when the risk of rework increases in a project.</t>
  </si>
  <si>
    <t>Only (a portion of) activity 7 lies to the right of the ES line.</t>
  </si>
  <si>
    <t>EV(e) is the sum of the risk-free earned value and a FRACTION of the risky earned value (i.e. the estimated portion R% that requires no rework).</t>
  </si>
  <si>
    <t>These activities can still show PV and EV accrue deviations which decrease the schedule adherence.</t>
  </si>
  <si>
    <t>It is possible that all activities show a uniform delay, meaning that no portion of the work performed lies to the right of the ES line. In this case, there is indeed a delay, but the delay is perfectly in accordance with the schedule, resulting in a p-factor of 1.</t>
  </si>
  <si>
    <t>The schedule adherence is not related to AC.</t>
  </si>
  <si>
    <t>Risk measures are defined on the activity level.</t>
  </si>
  <si>
    <t>A higher degree of attention might be required, but this does not necessarily result immediately in corrective actions.</t>
  </si>
  <si>
    <t>They provide information about the overall performance of the project.</t>
  </si>
  <si>
    <t>One can easily set a dynamic action threshold, and it is advised to do so since the attention (thresholds) should change along the project progress.</t>
  </si>
  <si>
    <t>More point will likely lie below the line, resulting in an increased intensity of control.</t>
  </si>
  <si>
    <t>Normally, the EVM top-down project control approach provides one single metric at the top of the WBS, while the bottom-up control approach provides several activities to monitor at the bottom of the WBS, and hence, answer (a) would be the best answer. But since the question ignores the number of times problems are detected, it is quite likely that the top-down approach warns for many problems, and then the control approach is very intensive. Therefore, the best possible answer is (d).</t>
  </si>
  <si>
    <t>If an action threshold is reached, the project manager will have to drill down to the activity level to identify the poor performing activities and take actions on them.</t>
  </si>
  <si>
    <t>When action thresholds are lowered, it means that the EVM metrics (e.g. the SPI(t)) will likely fall less below the threshold value, leading to a less intensive control approach. Note that this is only true when the thresholds lie below 1. A threshold above 1 (to detect opportunities instead of problems) will results in a more intensive control approach when the thresholds are lowered.</t>
  </si>
  <si>
    <t>It is known that EVM works better for serial networks, while SRA works better for parallel networks.</t>
  </si>
  <si>
    <t>An overridden logic violates precedence relations, but not always. Think e.g. of two activities without overlaps (no fast tracking). There is no reason to override the logic of the precedence relations.can always be activities for which the precedence relations are not violated when applying an overridden logic, e.g. when no fasttracking has occured.</t>
  </si>
  <si>
    <t>In a completely parallel network there are no precedence relations to be violated.</t>
  </si>
  <si>
    <t>It is exactly the opposite.</t>
  </si>
  <si>
    <t>20 + 18 - 0.25 * 12 = 35. The last term (0.25 * 12) represents the reduction in project duration resulting from the 25% overlap which is allowed when the percentage overridden/retained is 75%.</t>
  </si>
  <si>
    <t>The fixed cost of an activity is fully incurred at the start of that activity.</t>
  </si>
  <si>
    <t>Since the fixed costs have been paid, only the remaining variable costs should be taken into account, and hence, PRC = 12 * € 75 + 18 * € 100 = € 2,700.</t>
  </si>
  <si>
    <t>While many project scheduling software tools often focus on the efficient use of resources (i.e. levelling), they mostly take the minimization of the total project duration as the main objective.</t>
  </si>
  <si>
    <t>Given that the aggressive time estimates are used it is normal that a substantial fraction of the buffer will be consumed, only when the buffer consumption is more than could reasonably be expected the project manager should take action.</t>
  </si>
  <si>
    <t>Ideally, buffers should be sized according to the variability in the chain (answer b), but maybe the total duration of the chain could also be taken into account (so answer c should also be considered as correct).</t>
  </si>
  <si>
    <t>Paths B and C include activity 9, which is not on the CC since it can be shifted backwards. Path D does not include activity 8 which cannot be moved without increasing the duration of the complete project.</t>
  </si>
  <si>
    <t>Variance of feeding chain (2 - 4) = 1^2 + 1^2 = 2.</t>
  </si>
  <si>
    <t>$\sqrt{1^2 + 1^2} = 1.41$.</t>
  </si>
  <si>
    <t>PV can also be called budgeted cost of work scheduled (BCWS).</t>
  </si>
  <si>
    <t>B; The planned duration is calculated by summing the durations of the activities on (one of) the critical path(s).</t>
  </si>
  <si>
    <t>There is no information given on the expected delay of the project, thus the earned value can be situated both above or below the planned value.</t>
  </si>
  <si>
    <t>Negative values are prohibited by the use of max(PD, AT) in the formula.</t>
  </si>
  <si>
    <t>Summing positive and negative values can result in a lower absolute value for MPE than MAPE.</t>
  </si>
  <si>
    <t>$MAPE=\frac{|140-150|+|150-150|+|160-150|}{3*150}=0,0444$, $MPE=\frac{(140-150)+(150-150)+(160-150)}{3*150}=0$.</t>
  </si>
  <si>
    <t>$MAPE=\frac{|9-10|+|10-10|+|9-10|}{3*10}=0.0667$, $MPE=\frac{(9-10)+(10-10)+(9-10)}{3*10}=-0,0667$.</t>
  </si>
  <si>
    <t>When action thresholds are lowered, it means they shift to the right, and then more activities have sensitivity values (e.g. for the SSI) that exceed the threshold, leading to a more intensive control approach.</t>
  </si>
  <si>
    <t>The tightest resource is B so K = $\frac{15}{19}$. The size of the critical chain is then equal to $2.739 * (1 + K)$ (the standard deviation of the CC = $\sqrt{1^2+1^2+2^2+0.5^2+0.5^2+1^2}=2.739$). See MS Excel solution file, tab "RA21".</t>
  </si>
  <si>
    <t>Using interval estimates will produce several critical paths, i.e. one for each simulation run. In doing so, sensitivity metrics can be produced that express the likelihood of being a critical path. Finding a new deterministic path is not the goal of simulation.</t>
  </si>
  <si>
    <t>Answer C is the correct solution if it is assumed that a full-time worker is not paid by the project budget when he/she is not active. Otherwise, answer D is correct. See MS Excel solution file tab "BS9".</t>
  </si>
  <si>
    <r>
      <rPr>
        <sz val="10"/>
        <rFont val="Arial"/>
      </rPr>
      <t>e</t>
    </r>
    <r>
      <rPr>
        <sz val="10"/>
        <rFont val="Arial"/>
      </rPr>
      <t>*</t>
    </r>
  </si>
  <si>
    <t>Symmaries</t>
  </si>
  <si>
    <t>Summary BS</t>
  </si>
  <si>
    <t>Summary RA</t>
  </si>
  <si>
    <t>Summary PC</t>
  </si>
  <si>
    <t>Summary of all answers for all questions in the part "Baseline Scheduling" of the book</t>
  </si>
  <si>
    <t>Summary of all answers for all questions in the part "Schedule Risk Analysis" of the book</t>
  </si>
  <si>
    <t>Summary of all answers for all questions in the part "Project Control" of the book</t>
  </si>
  <si>
    <t xml:space="preserve">written by: </t>
  </si>
  <si>
    <t>Mario Vanhoucke</t>
  </si>
  <si>
    <t>Published by:</t>
  </si>
  <si>
    <t>Website:</t>
  </si>
  <si>
    <t>www.or-as.be/books</t>
  </si>
  <si>
    <t>E-mail:</t>
  </si>
  <si>
    <t>mario.vanhoucke@ugent.be</t>
  </si>
  <si>
    <t>Also read:</t>
  </si>
  <si>
    <t>The Art of Project Management: A Story about Work and Passion</t>
  </si>
  <si>
    <t>Springer</t>
  </si>
  <si>
    <t>The book offers a valuable resource for anyone who wants to understand the technical details and underlying mechanisms of dynamic scheduling methods for projects. It is intended for students, professionals and academics with an interest and/or experience in the quantitative mechanisms used by the Baseline Scheduling, Schedule Risk Analysis and Earned Value &amp; Earned Schedule Control concepts.</t>
  </si>
  <si>
    <t xml:space="preserve">The content of this MS Excel solution file contains different tabs mentioned in the book </t>
  </si>
  <si>
    <t>and summarised along the following lines:</t>
  </si>
  <si>
    <t>Integrated Project Management and Control: First comes the theory, then the practice</t>
  </si>
  <si>
    <t>Project Management with Dynamic Scheduling: Baseline scheduling, risk analysis and project control</t>
  </si>
  <si>
    <t>Measuring Time: Improving project performance using Earned Value Management</t>
  </si>
  <si>
    <t xml:space="preserve">Dynamic Scheduling on your Desktop </t>
  </si>
  <si>
    <t>Taking Sound Business Decisions: From Rich Data to Better Solutions</t>
  </si>
  <si>
    <t>Solutions for "activity costs" questions</t>
  </si>
  <si>
    <t>Solutions for "CPM" questions</t>
  </si>
  <si>
    <t>Solutions for "slack definitions" questions</t>
  </si>
  <si>
    <t>Solutions for "anomalies" questions</t>
  </si>
  <si>
    <t>Solutions for "PERT" questions</t>
  </si>
  <si>
    <t>Solutions for "priority rules" questions</t>
  </si>
  <si>
    <t>Solutions for "generation schemes" questions</t>
  </si>
  <si>
    <t>Solutions for "lower bounds" questions</t>
  </si>
  <si>
    <t>Solutions for "project lead time" questions</t>
  </si>
  <si>
    <t>Solutions for "net present value" questions</t>
  </si>
  <si>
    <t>Solutions for "activity distributions" questions</t>
  </si>
  <si>
    <t>Solutions for "criticality index" questions</t>
  </si>
  <si>
    <t>Solutions for "Pearson’s cruciality index" questions</t>
  </si>
  <si>
    <t>Solutions for "Kendall’s tau cruciality index" questions</t>
  </si>
  <si>
    <t>Solutions for "Spearman’s cruciality index" questions</t>
  </si>
  <si>
    <t>Solutions for "schedule sensitivity index" questions</t>
  </si>
  <si>
    <t>Solutions for "significance index" questions</t>
  </si>
  <si>
    <t>Solutions for "latest start schedules" questions</t>
  </si>
  <si>
    <t>Solutions for "sizing buffers" questions</t>
  </si>
  <si>
    <t>Solutions for "cut and paste method" questions</t>
  </si>
  <si>
    <t>Solutions for "root squared error method" questions</t>
  </si>
  <si>
    <t>Solutions for "adaptive resource tightness method" questions</t>
  </si>
  <si>
    <t>Solutions for "schedule adherence" questions</t>
  </si>
  <si>
    <t>Integrated Project Management Sourcebook</t>
  </si>
  <si>
    <t>A Technical Guide to Project Scheduling, Risk and Control</t>
  </si>
  <si>
    <t>This book is intended to be the Integrated Project Management Sourcebook for students of any Project Management course focusing on the integration between baseline scheduling, schedule risk analysis and project control. This integration is known as "Dynamic Scheduling" or "Integrated Project Management and Control". The book is intended to be a technical guide that contains a set of +70 articles classified in the three main book themes, and each article contains links to other relevant articles of the book. The articles are accompanied with a set of questions to enable the reader to test his/her knowledge and understanding of the article’s theme, for which the answers are provided at the end of this book.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</si>
</sst>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quot;€&quot;"/>
    <numFmt numFmtId="165" formatCode="#,##0.00\ &quot;€&quot;"/>
  </numFmts>
  <fonts count="33" x14ac:knownFonts="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FF0000"/>
      <name val="Calibri"/>
      <scheme val="minor"/>
    </font>
    <font>
      <b/>
      <sz val="14"/>
      <color theme="1"/>
      <name val="Calibri"/>
      <scheme val="minor"/>
    </font>
    <font>
      <b/>
      <sz val="14"/>
      <color rgb="FF000000"/>
      <name val="Calibri"/>
      <scheme val="minor"/>
    </font>
    <font>
      <sz val="12"/>
      <color rgb="FFFF0000"/>
      <name val="Calibri"/>
      <family val="2"/>
      <scheme val="minor"/>
    </font>
    <font>
      <sz val="12"/>
      <color rgb="FFFF6600"/>
      <name val="Calibri"/>
      <scheme val="minor"/>
    </font>
    <font>
      <b/>
      <sz val="12"/>
      <color rgb="FF000000"/>
      <name val="Calibri"/>
      <family val="2"/>
      <scheme val="minor"/>
    </font>
    <font>
      <sz val="12"/>
      <name val="Calibri"/>
      <scheme val="minor"/>
    </font>
    <font>
      <i/>
      <sz val="12"/>
      <color theme="1"/>
      <name val="Calibri"/>
      <scheme val="minor"/>
    </font>
    <font>
      <sz val="10"/>
      <color rgb="FF000000"/>
      <name val="Helvetica"/>
    </font>
    <font>
      <sz val="12"/>
      <color theme="1"/>
      <name val="Helvetica"/>
    </font>
    <font>
      <b/>
      <sz val="10"/>
      <color rgb="FF000000"/>
      <name val="Helvetica"/>
    </font>
    <font>
      <sz val="10"/>
      <name val="Arial"/>
    </font>
    <font>
      <sz val="11"/>
      <color rgb="FF000000"/>
      <name val="Calibri"/>
    </font>
    <font>
      <sz val="12"/>
      <color rgb="FF000000"/>
      <name val="Calibri"/>
    </font>
    <font>
      <sz val="11"/>
      <name val="Arial"/>
    </font>
    <font>
      <b/>
      <sz val="11"/>
      <color rgb="FF000000"/>
      <name val="Calibri"/>
    </font>
    <font>
      <sz val="12"/>
      <name val="Calibri"/>
    </font>
    <font>
      <b/>
      <sz val="12"/>
      <color rgb="FF000000"/>
      <name val="Calibri"/>
    </font>
    <font>
      <sz val="14"/>
      <name val="Calibri"/>
    </font>
    <font>
      <b/>
      <sz val="14"/>
      <name val="Calibri"/>
    </font>
    <font>
      <b/>
      <sz val="14"/>
      <color rgb="FF000000"/>
      <name val="Calibri"/>
    </font>
    <font>
      <sz val="10"/>
      <color rgb="FF000000"/>
      <name val="Courier"/>
    </font>
    <font>
      <b/>
      <sz val="10"/>
      <name val="Arial"/>
    </font>
    <font>
      <sz val="10"/>
      <color theme="1"/>
      <name val="Arial"/>
      <family val="2"/>
    </font>
    <font>
      <sz val="10"/>
      <color rgb="FF000000"/>
      <name val="Arial"/>
      <family val="2"/>
    </font>
    <font>
      <sz val="10"/>
      <name val="Arial"/>
      <family val="2"/>
    </font>
    <font>
      <b/>
      <sz val="24"/>
      <color theme="1"/>
      <name val="Arial"/>
    </font>
    <font>
      <sz val="24"/>
      <color theme="1"/>
      <name val="Arial"/>
    </font>
  </fonts>
  <fills count="3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3" tint="0.59999389629810485"/>
        <bgColor rgb="FF000000"/>
      </patternFill>
    </fill>
    <fill>
      <patternFill patternType="solid">
        <fgColor theme="0"/>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C4D79B"/>
        <bgColor rgb="FF000000"/>
      </patternFill>
    </fill>
    <fill>
      <patternFill patternType="solid">
        <fgColor rgb="FF8DB4E2"/>
        <bgColor rgb="FF000000"/>
      </patternFill>
    </fill>
    <fill>
      <patternFill patternType="solid">
        <fgColor rgb="FFFCD5B4"/>
        <bgColor rgb="FF000000"/>
      </patternFill>
    </fill>
    <fill>
      <patternFill patternType="solid">
        <fgColor rgb="FFE6B8B7"/>
        <bgColor rgb="FF000000"/>
      </patternFill>
    </fill>
    <fill>
      <patternFill patternType="solid">
        <fgColor rgb="FFBFBFBF"/>
        <bgColor rgb="FF000000"/>
      </patternFill>
    </fill>
    <fill>
      <patternFill patternType="solid">
        <fgColor rgb="FFFDE9D9"/>
        <bgColor rgb="FF000000"/>
      </patternFill>
    </fill>
    <fill>
      <patternFill patternType="solid">
        <fgColor theme="6" tint="0.79998168889431442"/>
        <bgColor indexed="64"/>
      </patternFill>
    </fill>
    <fill>
      <patternFill patternType="solid">
        <fgColor theme="5" tint="0.79998168889431442"/>
        <bgColor rgb="FF000000"/>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2DCDB"/>
        <bgColor rgb="FF000000"/>
      </patternFill>
    </fill>
    <fill>
      <patternFill patternType="solid">
        <fgColor theme="7" tint="0.79998168889431442"/>
        <bgColor indexed="64"/>
      </patternFill>
    </fill>
    <fill>
      <patternFill patternType="solid">
        <fgColor theme="6" tint="0.79998168889431442"/>
        <bgColor rgb="FF000000"/>
      </patternFill>
    </fill>
    <fill>
      <patternFill patternType="solid">
        <fgColor theme="0"/>
        <bgColor rgb="FF000000"/>
      </patternFill>
    </fill>
    <fill>
      <patternFill patternType="solid">
        <fgColor rgb="FF3CFF60"/>
        <bgColor indexed="64"/>
      </patternFill>
    </fill>
    <fill>
      <patternFill patternType="solid">
        <fgColor rgb="FFD8D8D8"/>
        <bgColor rgb="FFD8D8D8"/>
      </patternFill>
    </fill>
    <fill>
      <patternFill patternType="solid">
        <fgColor rgb="FFFFFFFF"/>
        <bgColor rgb="FF000000"/>
      </patternFill>
    </fill>
    <fill>
      <patternFill patternType="solid">
        <fgColor theme="8" tint="0.79998168889431442"/>
        <bgColor indexed="64"/>
      </patternFill>
    </fill>
  </fills>
  <borders count="24">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000000"/>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bottom style="thin">
        <color rgb="FF000000"/>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auto="1"/>
      </right>
      <top/>
      <bottom style="thin">
        <color auto="1"/>
      </bottom>
      <diagonal/>
    </border>
  </borders>
  <cellStyleXfs count="72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6"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229">
    <xf numFmtId="0" fontId="0" fillId="0" borderId="0" xfId="0"/>
    <xf numFmtId="0" fontId="0" fillId="2" borderId="0" xfId="0" applyFill="1"/>
    <xf numFmtId="0" fontId="1" fillId="0" borderId="0" xfId="0" applyFont="1"/>
    <xf numFmtId="0" fontId="4" fillId="0" borderId="0" xfId="0" applyFont="1"/>
    <xf numFmtId="0" fontId="4" fillId="3" borderId="0" xfId="0" applyFont="1" applyFill="1"/>
    <xf numFmtId="0" fontId="4" fillId="4" borderId="0" xfId="0" applyFont="1" applyFill="1"/>
    <xf numFmtId="0" fontId="0" fillId="0" borderId="0" xfId="0" applyAlignment="1">
      <alignment horizontal="center"/>
    </xf>
    <xf numFmtId="0" fontId="1"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2" fontId="0" fillId="0" borderId="0" xfId="0" applyNumberFormat="1"/>
    <xf numFmtId="2" fontId="0" fillId="0" borderId="0" xfId="0" applyNumberFormat="1" applyAlignment="1">
      <alignment horizontal="center"/>
    </xf>
    <xf numFmtId="0" fontId="1" fillId="0" borderId="0" xfId="0" applyFont="1" applyAlignment="1">
      <alignment horizontal="center"/>
    </xf>
    <xf numFmtId="0" fontId="0" fillId="0" borderId="0" xfId="0" applyAlignment="1">
      <alignment horizontal="left"/>
    </xf>
    <xf numFmtId="0" fontId="0" fillId="5" borderId="0" xfId="0" applyFill="1"/>
    <xf numFmtId="0" fontId="0" fillId="6" borderId="0" xfId="0" applyFill="1"/>
    <xf numFmtId="0" fontId="5" fillId="0" borderId="0" xfId="0" applyFont="1"/>
    <xf numFmtId="0" fontId="0" fillId="0" borderId="0" xfId="0" applyBorder="1"/>
    <xf numFmtId="0" fontId="0" fillId="2" borderId="0" xfId="0" applyFill="1" applyBorder="1"/>
    <xf numFmtId="0" fontId="0" fillId="0" borderId="0" xfId="0" applyFont="1"/>
    <xf numFmtId="0" fontId="4" fillId="3" borderId="0" xfId="0" applyFont="1" applyFill="1" applyAlignment="1">
      <alignment horizontal="center"/>
    </xf>
    <xf numFmtId="0" fontId="4" fillId="0" borderId="0" xfId="0" applyFont="1" applyAlignment="1">
      <alignment horizontal="center"/>
    </xf>
    <xf numFmtId="0" fontId="0" fillId="7" borderId="0" xfId="0" applyFill="1" applyAlignment="1">
      <alignment horizontal="center"/>
    </xf>
    <xf numFmtId="2" fontId="0" fillId="7" borderId="0" xfId="0" applyNumberFormat="1" applyFill="1" applyAlignment="1">
      <alignment horizontal="center"/>
    </xf>
    <xf numFmtId="0" fontId="0" fillId="7" borderId="0" xfId="0" applyFill="1"/>
    <xf numFmtId="0" fontId="0" fillId="0" borderId="0" xfId="0" applyFont="1" applyAlignment="1">
      <alignment horizontal="center"/>
    </xf>
    <xf numFmtId="0" fontId="1" fillId="0" borderId="0" xfId="0" applyFont="1" applyAlignment="1">
      <alignment horizontal="center"/>
    </xf>
    <xf numFmtId="0" fontId="1" fillId="7" borderId="0" xfId="0" applyFont="1" applyFill="1" applyAlignment="1">
      <alignment horizontal="center"/>
    </xf>
    <xf numFmtId="0" fontId="1" fillId="0" borderId="0" xfId="0" applyFont="1" applyAlignment="1">
      <alignment horizontal="center"/>
    </xf>
    <xf numFmtId="164" fontId="0" fillId="0" borderId="0" xfId="0" applyNumberFormat="1" applyAlignment="1">
      <alignment horizontal="center"/>
    </xf>
    <xf numFmtId="164" fontId="0" fillId="8" borderId="0" xfId="0" applyNumberFormat="1" applyFill="1" applyAlignment="1">
      <alignment horizontal="center"/>
    </xf>
    <xf numFmtId="0" fontId="0" fillId="8" borderId="0" xfId="0" applyFill="1"/>
    <xf numFmtId="164" fontId="5" fillId="0" borderId="0" xfId="0" applyNumberFormat="1" applyFont="1" applyAlignment="1">
      <alignment horizontal="center"/>
    </xf>
    <xf numFmtId="0" fontId="2" fillId="0" borderId="0" xfId="389"/>
    <xf numFmtId="0" fontId="6" fillId="9" borderId="0" xfId="0" applyFont="1" applyFill="1"/>
    <xf numFmtId="0" fontId="0" fillId="9" borderId="0" xfId="0" applyFill="1"/>
    <xf numFmtId="0" fontId="7" fillId="10" borderId="0" xfId="0" applyFont="1" applyFill="1"/>
    <xf numFmtId="0" fontId="4" fillId="10" borderId="0" xfId="0" applyFont="1" applyFill="1"/>
    <xf numFmtId="0" fontId="0" fillId="2" borderId="0" xfId="0" applyFill="1" applyAlignment="1">
      <alignment horizontal="center"/>
    </xf>
    <xf numFmtId="0" fontId="0" fillId="5" borderId="2" xfId="0" applyFill="1" applyBorder="1"/>
    <xf numFmtId="0" fontId="0" fillId="5" borderId="3" xfId="0" applyFill="1" applyBorder="1"/>
    <xf numFmtId="0" fontId="0" fillId="5" borderId="4" xfId="0" applyFill="1" applyBorder="1"/>
    <xf numFmtId="0" fontId="0" fillId="5" borderId="1" xfId="0" applyFill="1" applyBorder="1"/>
    <xf numFmtId="0" fontId="0" fillId="5" borderId="0" xfId="0" applyFill="1" applyBorder="1"/>
    <xf numFmtId="0" fontId="0" fillId="5" borderId="5" xfId="0" applyFill="1" applyBorder="1"/>
    <xf numFmtId="0" fontId="0" fillId="5" borderId="6" xfId="0" applyFill="1" applyBorder="1"/>
    <xf numFmtId="0" fontId="0" fillId="5" borderId="7" xfId="0" applyFill="1" applyBorder="1"/>
    <xf numFmtId="0" fontId="0" fillId="5" borderId="8" xfId="0" applyFill="1" applyBorder="1"/>
    <xf numFmtId="0" fontId="1" fillId="0" borderId="0" xfId="0" applyFont="1" applyAlignment="1">
      <alignment horizontal="center"/>
    </xf>
    <xf numFmtId="0" fontId="1" fillId="0" borderId="0" xfId="0" applyFont="1" applyAlignment="1">
      <alignment horizontal="center"/>
    </xf>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0" borderId="3" xfId="0" applyBorder="1"/>
    <xf numFmtId="0" fontId="0" fillId="0" borderId="5" xfId="0" applyBorder="1"/>
    <xf numFmtId="0" fontId="9" fillId="0" borderId="0" xfId="0" applyFont="1" applyAlignment="1">
      <alignment horizontal="center" vertical="center"/>
    </xf>
    <xf numFmtId="0" fontId="4" fillId="0" borderId="5" xfId="0" applyFont="1" applyBorder="1"/>
    <xf numFmtId="0" fontId="4" fillId="16" borderId="0" xfId="0" applyFont="1" applyFill="1"/>
    <xf numFmtId="0" fontId="4" fillId="17" borderId="0" xfId="0" applyFont="1" applyFill="1"/>
    <xf numFmtId="0" fontId="4" fillId="18" borderId="0" xfId="0" applyFont="1" applyFill="1"/>
    <xf numFmtId="0" fontId="4" fillId="19" borderId="0" xfId="0" applyFont="1" applyFill="1"/>
    <xf numFmtId="0" fontId="4" fillId="20" borderId="0" xfId="0" applyFont="1" applyFill="1"/>
    <xf numFmtId="0" fontId="4" fillId="0" borderId="3" xfId="0" applyFont="1" applyBorder="1"/>
    <xf numFmtId="0" fontId="0" fillId="0" borderId="7" xfId="0" applyBorder="1" applyAlignment="1">
      <alignment horizontal="center"/>
    </xf>
    <xf numFmtId="0" fontId="0" fillId="0" borderId="0" xfId="0" applyAlignment="1"/>
    <xf numFmtId="0" fontId="8" fillId="2" borderId="0" xfId="0" applyFont="1" applyFill="1" applyAlignment="1">
      <alignment horizontal="center"/>
    </xf>
    <xf numFmtId="0" fontId="5" fillId="0" borderId="0" xfId="0" applyFont="1" applyAlignment="1">
      <alignment horizontal="center"/>
    </xf>
    <xf numFmtId="0" fontId="7" fillId="21" borderId="0" xfId="0" applyFont="1" applyFill="1"/>
    <xf numFmtId="0" fontId="4" fillId="21" borderId="0" xfId="0" applyFont="1" applyFill="1"/>
    <xf numFmtId="0" fontId="1" fillId="22" borderId="0" xfId="0" applyFont="1" applyFill="1"/>
    <xf numFmtId="0" fontId="10" fillId="22" borderId="0" xfId="0" applyFont="1" applyFill="1"/>
    <xf numFmtId="0" fontId="1" fillId="7" borderId="0" xfId="0" applyFont="1" applyFill="1"/>
    <xf numFmtId="2" fontId="0" fillId="0" borderId="0" xfId="0" applyNumberFormat="1" applyFont="1" applyAlignment="1">
      <alignment horizontal="center"/>
    </xf>
    <xf numFmtId="2" fontId="0" fillId="0" borderId="0" xfId="0" applyNumberFormat="1" applyFill="1" applyAlignment="1">
      <alignment horizontal="center"/>
    </xf>
    <xf numFmtId="0" fontId="8" fillId="0" borderId="0" xfId="0" applyFont="1"/>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0" fillId="5" borderId="1" xfId="0" applyFill="1" applyBorder="1" applyAlignment="1">
      <alignment horizontal="center"/>
    </xf>
    <xf numFmtId="0" fontId="0" fillId="5" borderId="0"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11" fillId="22" borderId="0" xfId="0" applyFont="1" applyFill="1"/>
    <xf numFmtId="0" fontId="0" fillId="22" borderId="0" xfId="0" applyFill="1"/>
    <xf numFmtId="0" fontId="7" fillId="23" borderId="0" xfId="0" applyFont="1" applyFill="1"/>
    <xf numFmtId="0" fontId="0" fillId="24" borderId="0" xfId="0" applyFill="1"/>
    <xf numFmtId="0" fontId="0" fillId="24" borderId="0" xfId="0" applyFill="1" applyAlignment="1">
      <alignment horizontal="center"/>
    </xf>
    <xf numFmtId="0" fontId="11" fillId="25" borderId="0" xfId="0" applyFont="1" applyFill="1"/>
    <xf numFmtId="0" fontId="4" fillId="25" borderId="0" xfId="0" applyFont="1" applyFill="1" applyAlignment="1">
      <alignment horizontal="center"/>
    </xf>
    <xf numFmtId="0" fontId="1" fillId="0" borderId="0" xfId="0" applyFont="1" applyAlignment="1">
      <alignment horizontal="center"/>
    </xf>
    <xf numFmtId="0" fontId="1" fillId="26" borderId="0" xfId="0" applyFont="1" applyFill="1" applyAlignment="1">
      <alignment horizontal="center"/>
    </xf>
    <xf numFmtId="0" fontId="1" fillId="26" borderId="0" xfId="0" applyFont="1" applyFill="1" applyAlignment="1">
      <alignment horizontal="left"/>
    </xf>
    <xf numFmtId="0" fontId="1" fillId="0" borderId="0" xfId="0" applyFont="1" applyFill="1" applyAlignment="1">
      <alignment horizontal="left"/>
    </xf>
    <xf numFmtId="0" fontId="0" fillId="0" borderId="0" xfId="0" applyFont="1" applyFill="1" applyAlignment="1">
      <alignment horizontal="left"/>
    </xf>
    <xf numFmtId="0" fontId="1" fillId="0" borderId="0" xfId="0" applyFont="1" applyAlignment="1">
      <alignment horizontal="center"/>
    </xf>
    <xf numFmtId="0" fontId="7" fillId="27" borderId="0" xfId="0" applyFont="1" applyFill="1"/>
    <xf numFmtId="0" fontId="4" fillId="27" borderId="0" xfId="0" applyFont="1" applyFill="1"/>
    <xf numFmtId="0" fontId="1" fillId="11" borderId="0" xfId="0" applyFont="1" applyFill="1"/>
    <xf numFmtId="0" fontId="1" fillId="25" borderId="0" xfId="0" applyFont="1" applyFill="1"/>
    <xf numFmtId="0" fontId="0" fillId="25" borderId="0" xfId="0" applyFill="1"/>
    <xf numFmtId="0" fontId="1" fillId="28" borderId="0" xfId="0" applyFont="1" applyFill="1"/>
    <xf numFmtId="0" fontId="1" fillId="28" borderId="0" xfId="0" applyFont="1" applyFill="1" applyAlignment="1">
      <alignment horizontal="center"/>
    </xf>
    <xf numFmtId="0" fontId="0" fillId="28" borderId="0" xfId="0" applyFill="1"/>
    <xf numFmtId="0" fontId="0" fillId="2" borderId="5" xfId="0" applyFill="1" applyBorder="1"/>
    <xf numFmtId="0" fontId="0" fillId="28" borderId="0" xfId="0" applyFill="1" applyAlignment="1">
      <alignment horizontal="center"/>
    </xf>
    <xf numFmtId="2" fontId="5" fillId="0" borderId="0" xfId="0" applyNumberFormat="1" applyFont="1" applyAlignment="1">
      <alignment horizontal="center"/>
    </xf>
    <xf numFmtId="0" fontId="12" fillId="0" borderId="0" xfId="0" applyFont="1"/>
    <xf numFmtId="0" fontId="4" fillId="29" borderId="0" xfId="0" applyFont="1" applyFill="1"/>
    <xf numFmtId="0" fontId="4" fillId="22" borderId="0" xfId="0" applyFont="1" applyFill="1"/>
    <xf numFmtId="0" fontId="4" fillId="30" borderId="1" xfId="0" applyFont="1" applyFill="1" applyBorder="1"/>
    <xf numFmtId="0" fontId="4" fillId="30" borderId="6" xfId="0" applyFont="1" applyFill="1" applyBorder="1"/>
    <xf numFmtId="0" fontId="4" fillId="30" borderId="7" xfId="0" applyFont="1" applyFill="1" applyBorder="1"/>
    <xf numFmtId="0" fontId="4" fillId="5" borderId="2" xfId="0" applyFont="1" applyFill="1" applyBorder="1"/>
    <xf numFmtId="0" fontId="4" fillId="5" borderId="3" xfId="0" applyFont="1" applyFill="1" applyBorder="1"/>
    <xf numFmtId="0" fontId="4" fillId="5" borderId="0" xfId="0" applyFont="1" applyFill="1" applyBorder="1"/>
    <xf numFmtId="0" fontId="4" fillId="30" borderId="0" xfId="0" applyFont="1" applyFill="1" applyBorder="1"/>
    <xf numFmtId="0" fontId="4" fillId="5" borderId="7" xfId="0" applyFont="1" applyFill="1" applyBorder="1"/>
    <xf numFmtId="0" fontId="13" fillId="0" borderId="0" xfId="0" applyFont="1"/>
    <xf numFmtId="0" fontId="14" fillId="0" borderId="0" xfId="0" applyFont="1"/>
    <xf numFmtId="0" fontId="13" fillId="0" borderId="0" xfId="0" applyFont="1" applyAlignment="1">
      <alignment horizontal="center"/>
    </xf>
    <xf numFmtId="0" fontId="15" fillId="0" borderId="0" xfId="0" applyFont="1"/>
    <xf numFmtId="0" fontId="14" fillId="0" borderId="0" xfId="0" applyFont="1" applyAlignment="1">
      <alignment horizontal="center"/>
    </xf>
    <xf numFmtId="165" fontId="13" fillId="0" borderId="0" xfId="0" applyNumberFormat="1" applyFont="1" applyAlignment="1">
      <alignment horizontal="center"/>
    </xf>
    <xf numFmtId="164" fontId="13" fillId="0" borderId="0" xfId="0" applyNumberFormat="1" applyFont="1" applyAlignment="1">
      <alignment horizontal="center"/>
    </xf>
    <xf numFmtId="164" fontId="0" fillId="0" borderId="0" xfId="0" applyNumberFormat="1" applyAlignment="1">
      <alignment horizontal="left"/>
    </xf>
    <xf numFmtId="164" fontId="5" fillId="0" borderId="0" xfId="0" applyNumberFormat="1" applyFont="1" applyAlignment="1">
      <alignment horizontal="left"/>
    </xf>
    <xf numFmtId="49" fontId="16" fillId="0" borderId="0" xfId="694" applyNumberFormat="1" applyAlignment="1">
      <alignment wrapText="1"/>
    </xf>
    <xf numFmtId="49" fontId="17" fillId="31" borderId="10" xfId="694" applyNumberFormat="1" applyFont="1" applyFill="1" applyBorder="1" applyAlignment="1">
      <alignment horizontal="center" vertical="center" wrapText="1"/>
    </xf>
    <xf numFmtId="0" fontId="18" fillId="0" borderId="11" xfId="694" applyFont="1" applyFill="1" applyBorder="1" applyAlignment="1">
      <alignment horizontal="center" vertical="center" wrapText="1"/>
    </xf>
    <xf numFmtId="49" fontId="17" fillId="0" borderId="10" xfId="694" applyNumberFormat="1" applyFont="1" applyFill="1" applyBorder="1" applyAlignment="1">
      <alignment horizontal="left" vertical="center" wrapText="1"/>
    </xf>
    <xf numFmtId="49" fontId="20" fillId="0" borderId="10" xfId="694" applyNumberFormat="1" applyFont="1" applyFill="1" applyBorder="1" applyAlignment="1">
      <alignment horizontal="center" vertical="center" wrapText="1"/>
    </xf>
    <xf numFmtId="49" fontId="17" fillId="0" borderId="15" xfId="694" applyNumberFormat="1" applyFont="1" applyFill="1" applyBorder="1" applyAlignment="1">
      <alignment horizontal="left" vertical="center" wrapText="1"/>
    </xf>
    <xf numFmtId="49" fontId="17" fillId="0" borderId="10" xfId="694" applyNumberFormat="1" applyFont="1" applyFill="1" applyBorder="1" applyAlignment="1">
      <alignment horizontal="center" vertical="center" wrapText="1"/>
    </xf>
    <xf numFmtId="49" fontId="21" fillId="0" borderId="0" xfId="694" applyNumberFormat="1" applyFont="1" applyAlignment="1">
      <alignment wrapText="1"/>
    </xf>
    <xf numFmtId="49" fontId="22" fillId="32" borderId="15" xfId="694" applyNumberFormat="1" applyFont="1" applyFill="1" applyBorder="1" applyAlignment="1">
      <alignment horizontal="center" vertical="center" wrapText="1"/>
    </xf>
    <xf numFmtId="49" fontId="22" fillId="0" borderId="10" xfId="694" applyNumberFormat="1" applyFont="1" applyFill="1" applyBorder="1" applyAlignment="1">
      <alignment horizontal="center" vertical="center" wrapText="1"/>
    </xf>
    <xf numFmtId="49" fontId="23" fillId="0" borderId="0" xfId="694" applyNumberFormat="1" applyFont="1" applyAlignment="1">
      <alignment wrapText="1"/>
    </xf>
    <xf numFmtId="49" fontId="24" fillId="11" borderId="11" xfId="694" applyNumberFormat="1" applyFont="1" applyFill="1" applyBorder="1" applyAlignment="1">
      <alignment horizontal="center" vertical="center" wrapText="1"/>
    </xf>
    <xf numFmtId="49" fontId="25" fillId="11" borderId="11" xfId="694" applyNumberFormat="1" applyFont="1" applyFill="1" applyBorder="1" applyAlignment="1">
      <alignment horizontal="center" vertical="center" wrapText="1"/>
    </xf>
    <xf numFmtId="49" fontId="25" fillId="11" borderId="10" xfId="694" applyNumberFormat="1" applyFont="1" applyFill="1" applyBorder="1" applyAlignment="1">
      <alignment horizontal="center" vertical="center" wrapText="1"/>
    </xf>
    <xf numFmtId="0" fontId="16" fillId="0" borderId="0" xfId="694"/>
    <xf numFmtId="0" fontId="18" fillId="0" borderId="0" xfId="694" applyFont="1" applyFill="1" applyBorder="1" applyAlignment="1">
      <alignment horizontal="center" vertical="center" wrapText="1"/>
    </xf>
    <xf numFmtId="0" fontId="18" fillId="0" borderId="0" xfId="694" applyFont="1" applyFill="1" applyBorder="1" applyAlignment="1">
      <alignment horizontal="left" vertical="center" wrapText="1"/>
    </xf>
    <xf numFmtId="0" fontId="22" fillId="0" borderId="0" xfId="694" applyFont="1" applyFill="1" applyBorder="1" applyAlignment="1">
      <alignment horizontal="left" vertical="center" wrapText="1"/>
    </xf>
    <xf numFmtId="0" fontId="22" fillId="0" borderId="0" xfId="694" applyFont="1" applyFill="1" applyBorder="1" applyAlignment="1">
      <alignment vertical="center" wrapText="1"/>
    </xf>
    <xf numFmtId="0" fontId="22" fillId="0" borderId="0" xfId="694" applyFont="1" applyFill="1" applyBorder="1" applyAlignment="1">
      <alignment horizontal="center" vertical="center"/>
    </xf>
    <xf numFmtId="0" fontId="26" fillId="0" borderId="0" xfId="694" applyFont="1" applyAlignment="1">
      <alignment vertical="center"/>
    </xf>
    <xf numFmtId="0" fontId="18" fillId="31" borderId="11" xfId="694" applyFont="1" applyFill="1" applyBorder="1" applyAlignment="1">
      <alignment horizontal="center" vertical="center" wrapText="1"/>
    </xf>
    <xf numFmtId="0" fontId="22" fillId="0" borderId="9" xfId="694" applyFont="1" applyFill="1" applyBorder="1" applyAlignment="1">
      <alignment horizontal="center" vertical="center"/>
    </xf>
    <xf numFmtId="0" fontId="18" fillId="0" borderId="11" xfId="694" applyFont="1" applyFill="1" applyBorder="1" applyAlignment="1">
      <alignment horizontal="left" vertical="center" wrapText="1"/>
    </xf>
    <xf numFmtId="0" fontId="22" fillId="0" borderId="11" xfId="694" applyFont="1" applyFill="1" applyBorder="1" applyAlignment="1">
      <alignment horizontal="center" vertical="center" wrapText="1"/>
    </xf>
    <xf numFmtId="0" fontId="21" fillId="0" borderId="0" xfId="694" applyFont="1"/>
    <xf numFmtId="0" fontId="22" fillId="32" borderId="12" xfId="694" applyFont="1" applyFill="1" applyBorder="1" applyAlignment="1">
      <alignment horizontal="center" vertical="center" wrapText="1"/>
    </xf>
    <xf numFmtId="0" fontId="22" fillId="0" borderId="23" xfId="694" applyFont="1" applyFill="1" applyBorder="1" applyAlignment="1">
      <alignment horizontal="center" vertical="center"/>
    </xf>
    <xf numFmtId="0" fontId="23" fillId="0" borderId="0" xfId="694" applyFont="1"/>
    <xf numFmtId="0" fontId="25" fillId="11" borderId="11" xfId="694" applyFont="1" applyFill="1" applyBorder="1" applyAlignment="1">
      <alignment horizontal="center" vertical="center" wrapText="1"/>
    </xf>
    <xf numFmtId="0" fontId="25" fillId="11" borderId="9" xfId="694" applyFont="1" applyFill="1" applyBorder="1" applyAlignment="1">
      <alignment horizontal="center" vertical="center"/>
    </xf>
    <xf numFmtId="0" fontId="21" fillId="0" borderId="0" xfId="694" applyFont="1" applyAlignment="1">
      <alignment horizontal="center" vertical="center"/>
    </xf>
    <xf numFmtId="0" fontId="23" fillId="0" borderId="0" xfId="694" applyFont="1" applyAlignment="1">
      <alignment horizontal="center" vertical="center"/>
    </xf>
    <xf numFmtId="49" fontId="24" fillId="17" borderId="11" xfId="694" applyNumberFormat="1" applyFont="1" applyFill="1" applyBorder="1" applyAlignment="1">
      <alignment horizontal="center" vertical="center" wrapText="1"/>
    </xf>
    <xf numFmtId="49" fontId="16" fillId="14" borderId="9" xfId="694" applyNumberFormat="1" applyFill="1" applyBorder="1" applyAlignment="1">
      <alignment horizontal="center" vertical="center" wrapText="1"/>
    </xf>
    <xf numFmtId="49" fontId="16" fillId="14" borderId="11" xfId="694" applyNumberFormat="1" applyFill="1" applyBorder="1" applyAlignment="1">
      <alignment horizontal="center" vertical="center" wrapText="1"/>
    </xf>
    <xf numFmtId="49" fontId="16" fillId="0" borderId="0" xfId="694" applyNumberFormat="1" applyAlignment="1">
      <alignment horizontal="center" vertical="center" wrapText="1"/>
    </xf>
    <xf numFmtId="49" fontId="27" fillId="0" borderId="0" xfId="694" applyNumberFormat="1" applyFont="1" applyAlignment="1"/>
    <xf numFmtId="0" fontId="28" fillId="0" borderId="0" xfId="0" applyFont="1" applyFill="1" applyAlignment="1">
      <alignment vertical="top"/>
    </xf>
    <xf numFmtId="49" fontId="16" fillId="0" borderId="0" xfId="694" applyNumberFormat="1" applyAlignment="1"/>
    <xf numFmtId="0" fontId="29" fillId="0" borderId="0" xfId="0" applyFont="1" applyFill="1" applyAlignment="1">
      <alignment vertical="top"/>
    </xf>
    <xf numFmtId="49" fontId="30" fillId="14" borderId="9" xfId="694" applyNumberFormat="1" applyFont="1" applyFill="1" applyBorder="1" applyAlignment="1">
      <alignment horizontal="center" vertical="center" wrapText="1"/>
    </xf>
    <xf numFmtId="49" fontId="30" fillId="0" borderId="0" xfId="694" applyNumberFormat="1" applyFont="1" applyAlignment="1">
      <alignment horizontal="right" wrapText="1"/>
    </xf>
    <xf numFmtId="0" fontId="28" fillId="0" borderId="0" xfId="0" applyFont="1" applyAlignment="1">
      <alignment vertical="top"/>
    </xf>
    <xf numFmtId="49" fontId="16" fillId="14" borderId="9" xfId="694" applyNumberFormat="1" applyFont="1" applyFill="1" applyBorder="1" applyAlignment="1">
      <alignment horizontal="center" vertical="center" wrapText="1"/>
    </xf>
    <xf numFmtId="0" fontId="31" fillId="5" borderId="0" xfId="0" applyFont="1" applyFill="1"/>
    <xf numFmtId="0" fontId="32" fillId="5" borderId="0" xfId="0" applyFont="1" applyFill="1"/>
    <xf numFmtId="0" fontId="2" fillId="5" borderId="0" xfId="389" applyFill="1"/>
    <xf numFmtId="0" fontId="1" fillId="5" borderId="0" xfId="0" applyFont="1" applyFill="1"/>
    <xf numFmtId="0" fontId="4" fillId="33" borderId="0" xfId="0" applyFont="1" applyFill="1"/>
    <xf numFmtId="0" fontId="0" fillId="34" borderId="2" xfId="0" applyFont="1" applyFill="1" applyBorder="1" applyAlignment="1">
      <alignment horizontal="left" vertical="center" wrapText="1"/>
    </xf>
    <xf numFmtId="0" fontId="0" fillId="34" borderId="3" xfId="0" applyFont="1" applyFill="1" applyBorder="1" applyAlignment="1">
      <alignment horizontal="left" vertical="center" wrapText="1"/>
    </xf>
    <xf numFmtId="0" fontId="0" fillId="34" borderId="4" xfId="0" applyFont="1" applyFill="1" applyBorder="1" applyAlignment="1">
      <alignment horizontal="left" vertical="center" wrapText="1"/>
    </xf>
    <xf numFmtId="0" fontId="0" fillId="34" borderId="6" xfId="0" applyFont="1" applyFill="1" applyBorder="1" applyAlignment="1">
      <alignment horizontal="left" vertical="center" wrapText="1"/>
    </xf>
    <xf numFmtId="0" fontId="0" fillId="34" borderId="7" xfId="0" applyFont="1" applyFill="1" applyBorder="1" applyAlignment="1">
      <alignment horizontal="left" vertical="center" wrapText="1"/>
    </xf>
    <xf numFmtId="0" fontId="0" fillId="34" borderId="8" xfId="0" applyFont="1" applyFill="1" applyBorder="1" applyAlignment="1">
      <alignment horizontal="left" vertical="center" wrapText="1"/>
    </xf>
    <xf numFmtId="0" fontId="15" fillId="0" borderId="0" xfId="0" applyFont="1" applyAlignment="1">
      <alignment horizontal="center"/>
    </xf>
    <xf numFmtId="0" fontId="1" fillId="0" borderId="0" xfId="0" applyFont="1" applyAlignment="1">
      <alignment horizontal="center"/>
    </xf>
    <xf numFmtId="0" fontId="9" fillId="15" borderId="0" xfId="0" applyFont="1" applyFill="1" applyAlignment="1">
      <alignment horizontal="center" vertical="center"/>
    </xf>
    <xf numFmtId="0" fontId="9" fillId="12" borderId="0" xfId="0" applyFont="1" applyFill="1" applyAlignment="1">
      <alignment horizontal="center" vertical="center"/>
    </xf>
    <xf numFmtId="0" fontId="9" fillId="14" borderId="0" xfId="0" applyFont="1" applyFill="1" applyAlignment="1">
      <alignment horizontal="center" vertical="center"/>
    </xf>
    <xf numFmtId="0" fontId="9" fillId="2" borderId="0" xfId="0" applyFont="1" applyFill="1" applyAlignment="1">
      <alignment horizontal="center" vertical="center"/>
    </xf>
    <xf numFmtId="0" fontId="9" fillId="13" borderId="0" xfId="0" applyFont="1" applyFill="1" applyAlignment="1">
      <alignment horizontal="center" vertical="center"/>
    </xf>
    <xf numFmtId="0" fontId="9" fillId="11" borderId="0" xfId="0" applyFont="1" applyFill="1" applyAlignment="1">
      <alignment horizontal="center" vertical="center"/>
    </xf>
    <xf numFmtId="0" fontId="1" fillId="7" borderId="0" xfId="0" applyFont="1" applyFill="1" applyAlignment="1">
      <alignment horizontal="center"/>
    </xf>
    <xf numFmtId="49" fontId="20" fillId="0" borderId="17" xfId="694" applyNumberFormat="1" applyFont="1" applyFill="1" applyBorder="1" applyAlignment="1">
      <alignment horizontal="center" vertical="center" wrapText="1"/>
    </xf>
    <xf numFmtId="49" fontId="19" fillId="0" borderId="13" xfId="694" applyNumberFormat="1" applyFont="1" applyBorder="1" applyAlignment="1">
      <alignment wrapText="1"/>
    </xf>
    <xf numFmtId="49" fontId="19" fillId="0" borderId="12" xfId="694" applyNumberFormat="1" applyFont="1" applyBorder="1" applyAlignment="1">
      <alignment wrapText="1"/>
    </xf>
    <xf numFmtId="49" fontId="20" fillId="0" borderId="10" xfId="694" applyNumberFormat="1" applyFont="1" applyFill="1" applyBorder="1" applyAlignment="1">
      <alignment horizontal="center" vertical="center" wrapText="1"/>
    </xf>
    <xf numFmtId="49" fontId="19" fillId="0" borderId="0" xfId="694" applyNumberFormat="1" applyFont="1" applyAlignment="1">
      <alignment wrapText="1"/>
    </xf>
    <xf numFmtId="49" fontId="17" fillId="0" borderId="9" xfId="694" applyNumberFormat="1" applyFont="1" applyFill="1" applyBorder="1" applyAlignment="1">
      <alignment horizontal="left" vertical="center" wrapText="1"/>
    </xf>
    <xf numFmtId="49" fontId="19" fillId="0" borderId="18" xfId="694" applyNumberFormat="1" applyFont="1" applyBorder="1" applyAlignment="1">
      <alignment wrapText="1"/>
    </xf>
    <xf numFmtId="49" fontId="22" fillId="32" borderId="15" xfId="694" applyNumberFormat="1" applyFont="1" applyFill="1" applyBorder="1" applyAlignment="1">
      <alignment horizontal="center" vertical="center" wrapText="1"/>
    </xf>
    <xf numFmtId="49" fontId="21" fillId="0" borderId="0" xfId="694" applyNumberFormat="1" applyFont="1" applyBorder="1" applyAlignment="1">
      <alignment vertical="center" wrapText="1"/>
    </xf>
    <xf numFmtId="49" fontId="20" fillId="0" borderId="14" xfId="694" applyNumberFormat="1" applyFont="1" applyFill="1" applyBorder="1" applyAlignment="1">
      <alignment horizontal="left" vertical="center" wrapText="1"/>
    </xf>
    <xf numFmtId="49" fontId="20" fillId="0" borderId="16" xfId="694" applyNumberFormat="1" applyFont="1" applyFill="1" applyBorder="1" applyAlignment="1">
      <alignment horizontal="left" vertical="center" wrapText="1"/>
    </xf>
    <xf numFmtId="49" fontId="24" fillId="11" borderId="20" xfId="694" applyNumberFormat="1" applyFont="1" applyFill="1" applyBorder="1" applyAlignment="1">
      <alignment horizontal="center" vertical="center" wrapText="1"/>
    </xf>
    <xf numFmtId="49" fontId="24" fillId="11" borderId="19" xfId="694" applyNumberFormat="1" applyFont="1" applyFill="1" applyBorder="1" applyAlignment="1">
      <alignment horizontal="center" vertical="center" wrapText="1"/>
    </xf>
    <xf numFmtId="49" fontId="25" fillId="11" borderId="9" xfId="694" applyNumberFormat="1" applyFont="1" applyFill="1" applyBorder="1" applyAlignment="1">
      <alignment horizontal="center" vertical="center" wrapText="1"/>
    </xf>
    <xf numFmtId="49" fontId="23" fillId="11" borderId="11" xfId="694" applyNumberFormat="1" applyFont="1" applyFill="1" applyBorder="1" applyAlignment="1">
      <alignment vertical="center" wrapText="1"/>
    </xf>
    <xf numFmtId="49" fontId="24" fillId="11" borderId="21" xfId="694" applyNumberFormat="1" applyFont="1" applyFill="1" applyBorder="1" applyAlignment="1">
      <alignment horizontal="center" vertical="center" wrapText="1"/>
    </xf>
    <xf numFmtId="0" fontId="18" fillId="0" borderId="11" xfId="694" applyFont="1" applyFill="1" applyBorder="1" applyAlignment="1">
      <alignment horizontal="left" vertical="center" wrapText="1"/>
    </xf>
    <xf numFmtId="0" fontId="16" fillId="0" borderId="11" xfId="694" applyBorder="1"/>
    <xf numFmtId="0" fontId="25" fillId="11" borderId="11" xfId="694" applyFont="1" applyFill="1" applyBorder="1" applyAlignment="1">
      <alignment horizontal="center" vertical="center"/>
    </xf>
    <xf numFmtId="0" fontId="23" fillId="11" borderId="11" xfId="694" applyFont="1" applyFill="1" applyBorder="1" applyAlignment="1">
      <alignment vertical="center"/>
    </xf>
    <xf numFmtId="0" fontId="22" fillId="32" borderId="12" xfId="694" applyFont="1" applyFill="1" applyBorder="1" applyAlignment="1">
      <alignment horizontal="center" vertical="center" wrapText="1"/>
    </xf>
    <xf numFmtId="0" fontId="21" fillId="0" borderId="12" xfId="694" applyFont="1" applyBorder="1" applyAlignment="1">
      <alignment vertical="center"/>
    </xf>
    <xf numFmtId="0" fontId="22" fillId="0" borderId="22" xfId="694" applyFont="1" applyFill="1" applyBorder="1" applyAlignment="1">
      <alignment horizontal="center" vertical="center" wrapText="1"/>
    </xf>
    <xf numFmtId="0" fontId="22" fillId="0" borderId="13" xfId="694" applyFont="1" applyFill="1" applyBorder="1" applyAlignment="1">
      <alignment horizontal="center" vertical="center" wrapText="1"/>
    </xf>
    <xf numFmtId="0" fontId="22" fillId="0" borderId="12" xfId="694" applyFont="1" applyFill="1" applyBorder="1" applyAlignment="1">
      <alignment horizontal="center" vertical="center" wrapText="1"/>
    </xf>
    <xf numFmtId="0" fontId="22" fillId="0" borderId="11" xfId="694" applyFont="1" applyFill="1" applyBorder="1" applyAlignment="1">
      <alignment horizontal="center" vertical="center" wrapText="1"/>
    </xf>
    <xf numFmtId="0" fontId="18" fillId="0" borderId="20" xfId="694" applyFont="1" applyFill="1" applyBorder="1" applyAlignment="1">
      <alignment horizontal="left" vertical="center" wrapText="1"/>
    </xf>
    <xf numFmtId="0" fontId="18" fillId="0" borderId="21" xfId="694" applyFont="1" applyFill="1" applyBorder="1" applyAlignment="1">
      <alignment horizontal="left" vertical="center" wrapText="1"/>
    </xf>
    <xf numFmtId="0" fontId="18" fillId="0" borderId="0" xfId="694" applyFont="1" applyFill="1" applyBorder="1" applyAlignment="1">
      <alignment horizontal="left" vertical="center" wrapText="1"/>
    </xf>
    <xf numFmtId="0" fontId="16" fillId="0" borderId="0" xfId="694"/>
    <xf numFmtId="0" fontId="23" fillId="11" borderId="11" xfId="694" applyFont="1" applyFill="1" applyBorder="1" applyAlignment="1">
      <alignment horizontal="center" vertical="center"/>
    </xf>
    <xf numFmtId="0" fontId="21" fillId="0" borderId="12" xfId="694" applyFont="1" applyBorder="1" applyAlignment="1">
      <alignment horizontal="center" vertical="center"/>
    </xf>
    <xf numFmtId="0" fontId="22" fillId="0" borderId="0" xfId="694" applyFont="1" applyFill="1" applyBorder="1" applyAlignment="1">
      <alignment horizontal="center" vertical="center" wrapText="1"/>
    </xf>
    <xf numFmtId="49" fontId="24" fillId="17" borderId="11" xfId="694" applyNumberFormat="1" applyFont="1" applyFill="1" applyBorder="1" applyAlignment="1">
      <alignment horizontal="center" vertical="center" wrapText="1"/>
    </xf>
  </cellXfs>
  <cellStyles count="72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cellStyle name="Normal" xfId="0" builtinId="0"/>
    <cellStyle name="Normal 2" xfId="694"/>
  </cellStyles>
  <dxfs count="40">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AEEF3"/>
          <bgColor rgb="FFDAEEF3"/>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ill>
        <patternFill patternType="solid">
          <fgColor rgb="FFDBE5F1"/>
          <bgColor rgb="FFDBE5F1"/>
        </patternFill>
      </fill>
      <border>
        <left/>
        <right/>
        <top/>
        <bottom/>
      </border>
    </dxf>
    <dxf>
      <font>
        <color rgb="FF006100"/>
      </font>
      <fill>
        <patternFill patternType="solid">
          <fgColor rgb="FFC6EFCE"/>
          <bgColor rgb="FFC6EFCE"/>
        </patternFill>
      </fill>
      <border>
        <left/>
        <right/>
        <top/>
        <bottom/>
      </border>
    </dxf>
    <dxf>
      <font>
        <color rgb="FF006100"/>
      </font>
      <fill>
        <patternFill patternType="solid">
          <fgColor rgb="FFC6EFCE"/>
          <bgColor rgb="FFC6EFCE"/>
        </patternFill>
      </fill>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theme" Target="theme/theme1.xml"/><Relationship Id="rId29" Type="http://schemas.openxmlformats.org/officeDocument/2006/relationships/styles" Target="styles.xml"/><Relationship Id="rId30" Type="http://schemas.openxmlformats.org/officeDocument/2006/relationships/sharedStrings" Target="sharedStrings.xml"/><Relationship Id="rId3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 Id="rId2"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4" Type="http://schemas.openxmlformats.org/officeDocument/2006/relationships/image" Target="../media/image10.png"/><Relationship Id="rId1" Type="http://schemas.openxmlformats.org/officeDocument/2006/relationships/image" Target="../media/image7.emf"/><Relationship Id="rId2"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9</xdr:col>
      <xdr:colOff>38100</xdr:colOff>
      <xdr:row>5</xdr:row>
      <xdr:rowOff>101600</xdr:rowOff>
    </xdr:from>
    <xdr:to>
      <xdr:col>14</xdr:col>
      <xdr:colOff>522796</xdr:colOff>
      <xdr:row>30</xdr:row>
      <xdr:rowOff>50800</xdr:rowOff>
    </xdr:to>
    <xdr:pic>
      <xdr:nvPicPr>
        <xdr:cNvPr id="3" name="Picture 2"/>
        <xdr:cNvPicPr>
          <a:picLocks noChangeAspect="1"/>
        </xdr:cNvPicPr>
      </xdr:nvPicPr>
      <xdr:blipFill>
        <a:blip xmlns:r="http://schemas.openxmlformats.org/officeDocument/2006/relationships" r:embed="rId1"/>
        <a:stretch>
          <a:fillRect/>
        </a:stretch>
      </xdr:blipFill>
      <xdr:spPr>
        <a:xfrm>
          <a:off x="7353300" y="1384300"/>
          <a:ext cx="4675696" cy="6616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2</xdr:row>
      <xdr:rowOff>38100</xdr:rowOff>
    </xdr:from>
    <xdr:to>
      <xdr:col>11</xdr:col>
      <xdr:colOff>966</xdr:colOff>
      <xdr:row>10</xdr:row>
      <xdr:rowOff>177800</xdr:rowOff>
    </xdr:to>
    <xdr:pic>
      <xdr:nvPicPr>
        <xdr:cNvPr id="2" name="Picture 1"/>
        <xdr:cNvPicPr>
          <a:picLocks noChangeAspect="1"/>
        </xdr:cNvPicPr>
      </xdr:nvPicPr>
      <xdr:blipFill>
        <a:blip xmlns:r="http://schemas.openxmlformats.org/officeDocument/2006/relationships" r:embed="rId1"/>
        <a:stretch>
          <a:fillRect/>
        </a:stretch>
      </xdr:blipFill>
      <xdr:spPr>
        <a:xfrm>
          <a:off x="7353300" y="457200"/>
          <a:ext cx="2477466" cy="1663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12700</xdr:colOff>
      <xdr:row>3</xdr:row>
      <xdr:rowOff>50800</xdr:rowOff>
    </xdr:from>
    <xdr:to>
      <xdr:col>12</xdr:col>
      <xdr:colOff>13666</xdr:colOff>
      <xdr:row>12</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8051800" y="660400"/>
          <a:ext cx="2477466" cy="1663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12700</xdr:colOff>
      <xdr:row>10</xdr:row>
      <xdr:rowOff>12700</xdr:rowOff>
    </xdr:from>
    <xdr:to>
      <xdr:col>10</xdr:col>
      <xdr:colOff>13666</xdr:colOff>
      <xdr:row>18</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400800" y="1917700"/>
          <a:ext cx="2477466" cy="1663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12700</xdr:colOff>
      <xdr:row>13</xdr:row>
      <xdr:rowOff>38100</xdr:rowOff>
    </xdr:from>
    <xdr:to>
      <xdr:col>10</xdr:col>
      <xdr:colOff>13666</xdr:colOff>
      <xdr:row>21</xdr:row>
      <xdr:rowOff>177800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400800" y="2552700"/>
          <a:ext cx="2477466" cy="1663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12700</xdr:colOff>
      <xdr:row>4</xdr:row>
      <xdr:rowOff>25400</xdr:rowOff>
    </xdr:from>
    <xdr:to>
      <xdr:col>9</xdr:col>
      <xdr:colOff>13666</xdr:colOff>
      <xdr:row>12</xdr:row>
      <xdr:rowOff>165100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5575300" y="825500"/>
          <a:ext cx="2477466" cy="1663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12700</xdr:colOff>
      <xdr:row>5</xdr:row>
      <xdr:rowOff>25400</xdr:rowOff>
    </xdr:from>
    <xdr:to>
      <xdr:col>11</xdr:col>
      <xdr:colOff>13666</xdr:colOff>
      <xdr:row>13</xdr:row>
      <xdr:rowOff>165100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216900" y="406400"/>
          <a:ext cx="2477466" cy="1663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342900</xdr:colOff>
      <xdr:row>29</xdr:row>
      <xdr:rowOff>12700</xdr:rowOff>
    </xdr:from>
    <xdr:to>
      <xdr:col>19</xdr:col>
      <xdr:colOff>50800</xdr:colOff>
      <xdr:row>46</xdr:row>
      <xdr:rowOff>25400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3098800" y="4775200"/>
          <a:ext cx="4432300" cy="3251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368300</xdr:colOff>
      <xdr:row>13</xdr:row>
      <xdr:rowOff>12700</xdr:rowOff>
    </xdr:from>
    <xdr:to>
      <xdr:col>8</xdr:col>
      <xdr:colOff>609600</xdr:colOff>
      <xdr:row>28</xdr:row>
      <xdr:rowOff>160806</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3800" y="2489200"/>
          <a:ext cx="6019800" cy="30056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368300</xdr:colOff>
      <xdr:row>13</xdr:row>
      <xdr:rowOff>12700</xdr:rowOff>
    </xdr:from>
    <xdr:to>
      <xdr:col>8</xdr:col>
      <xdr:colOff>609600</xdr:colOff>
      <xdr:row>28</xdr:row>
      <xdr:rowOff>160806</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3800" y="2489200"/>
          <a:ext cx="6019800" cy="30056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12</xdr:row>
      <xdr:rowOff>165100</xdr:rowOff>
    </xdr:from>
    <xdr:to>
      <xdr:col>8</xdr:col>
      <xdr:colOff>660400</xdr:colOff>
      <xdr:row>28</xdr:row>
      <xdr:rowOff>148317</xdr:rowOff>
    </xdr:to>
    <xdr:pic>
      <xdr:nvPicPr>
        <xdr:cNvPr id="3" name="Picture 2"/>
        <xdr:cNvPicPr>
          <a:picLocks noChangeAspect="1"/>
        </xdr:cNvPicPr>
      </xdr:nvPicPr>
      <xdr:blipFill>
        <a:blip xmlns:r="http://schemas.openxmlformats.org/officeDocument/2006/relationships" r:embed="rId1"/>
        <a:stretch>
          <a:fillRect/>
        </a:stretch>
      </xdr:blipFill>
      <xdr:spPr>
        <a:xfrm>
          <a:off x="1092200" y="2451100"/>
          <a:ext cx="6172200" cy="3031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20</xdr:row>
      <xdr:rowOff>25400</xdr:rowOff>
    </xdr:from>
    <xdr:to>
      <xdr:col>3</xdr:col>
      <xdr:colOff>785942</xdr:colOff>
      <xdr:row>38</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587500" y="3873500"/>
          <a:ext cx="3440242" cy="35179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47</xdr:col>
      <xdr:colOff>127000</xdr:colOff>
      <xdr:row>31</xdr:row>
      <xdr:rowOff>20676</xdr:rowOff>
    </xdr:from>
    <xdr:to>
      <xdr:col>58</xdr:col>
      <xdr:colOff>342900</xdr:colOff>
      <xdr:row>44</xdr:row>
      <xdr:rowOff>42927</xdr:rowOff>
    </xdr:to>
    <xdr:pic>
      <xdr:nvPicPr>
        <xdr:cNvPr id="2" name="Picture 1"/>
        <xdr:cNvPicPr>
          <a:picLocks noChangeAspect="1"/>
        </xdr:cNvPicPr>
      </xdr:nvPicPr>
      <xdr:blipFill>
        <a:blip xmlns:r="http://schemas.openxmlformats.org/officeDocument/2006/relationships" r:embed="rId1"/>
        <a:stretch>
          <a:fillRect/>
        </a:stretch>
      </xdr:blipFill>
      <xdr:spPr>
        <a:xfrm>
          <a:off x="22059900" y="5545176"/>
          <a:ext cx="4546600" cy="2498751"/>
        </a:xfrm>
        <a:prstGeom prst="rect">
          <a:avLst/>
        </a:prstGeom>
      </xdr:spPr>
    </xdr:pic>
    <xdr:clientData/>
  </xdr:twoCellAnchor>
  <xdr:twoCellAnchor editAs="oneCell">
    <xdr:from>
      <xdr:col>1</xdr:col>
      <xdr:colOff>127000</xdr:colOff>
      <xdr:row>13</xdr:row>
      <xdr:rowOff>33376</xdr:rowOff>
    </xdr:from>
    <xdr:to>
      <xdr:col>7</xdr:col>
      <xdr:colOff>254000</xdr:colOff>
      <xdr:row>26</xdr:row>
      <xdr:rowOff>55627</xdr:rowOff>
    </xdr:to>
    <xdr:pic>
      <xdr:nvPicPr>
        <xdr:cNvPr id="4" name="Picture 3"/>
        <xdr:cNvPicPr>
          <a:picLocks noChangeAspect="1"/>
        </xdr:cNvPicPr>
      </xdr:nvPicPr>
      <xdr:blipFill>
        <a:blip xmlns:r="http://schemas.openxmlformats.org/officeDocument/2006/relationships" r:embed="rId1"/>
        <a:stretch>
          <a:fillRect/>
        </a:stretch>
      </xdr:blipFill>
      <xdr:spPr>
        <a:xfrm>
          <a:off x="127000" y="2509876"/>
          <a:ext cx="4546600" cy="2498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558800</xdr:colOff>
      <xdr:row>12</xdr:row>
      <xdr:rowOff>76199</xdr:rowOff>
    </xdr:from>
    <xdr:to>
      <xdr:col>6</xdr:col>
      <xdr:colOff>469900</xdr:colOff>
      <xdr:row>30</xdr:row>
      <xdr:rowOff>96288</xdr:rowOff>
    </xdr:to>
    <xdr:pic>
      <xdr:nvPicPr>
        <xdr:cNvPr id="3" name="Picture 2"/>
        <xdr:cNvPicPr>
          <a:picLocks noChangeAspect="1"/>
        </xdr:cNvPicPr>
      </xdr:nvPicPr>
      <xdr:blipFill>
        <a:blip xmlns:r="http://schemas.openxmlformats.org/officeDocument/2006/relationships" r:embed="rId1"/>
        <a:stretch>
          <a:fillRect/>
        </a:stretch>
      </xdr:blipFill>
      <xdr:spPr>
        <a:xfrm>
          <a:off x="558800" y="2171699"/>
          <a:ext cx="4864100" cy="34490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22</xdr:row>
      <xdr:rowOff>5910</xdr:rowOff>
    </xdr:from>
    <xdr:to>
      <xdr:col>7</xdr:col>
      <xdr:colOff>622300</xdr:colOff>
      <xdr:row>35</xdr:row>
      <xdr:rowOff>103968</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00" y="4235010"/>
          <a:ext cx="5448300" cy="2574558"/>
        </a:xfrm>
        <a:prstGeom prst="rect">
          <a:avLst/>
        </a:prstGeom>
      </xdr:spPr>
    </xdr:pic>
    <xdr:clientData/>
  </xdr:twoCellAnchor>
  <xdr:twoCellAnchor editAs="oneCell">
    <xdr:from>
      <xdr:col>11</xdr:col>
      <xdr:colOff>469900</xdr:colOff>
      <xdr:row>24</xdr:row>
      <xdr:rowOff>152400</xdr:rowOff>
    </xdr:from>
    <xdr:to>
      <xdr:col>19</xdr:col>
      <xdr:colOff>559102</xdr:colOff>
      <xdr:row>37</xdr:row>
      <xdr:rowOff>88900</xdr:rowOff>
    </xdr:to>
    <xdr:pic>
      <xdr:nvPicPr>
        <xdr:cNvPr id="3" name="Picture 2"/>
        <xdr:cNvPicPr>
          <a:picLocks noChangeAspect="1"/>
        </xdr:cNvPicPr>
      </xdr:nvPicPr>
      <xdr:blipFill>
        <a:blip xmlns:r="http://schemas.openxmlformats.org/officeDocument/2006/relationships" r:embed="rId2"/>
        <a:stretch>
          <a:fillRect/>
        </a:stretch>
      </xdr:blipFill>
      <xdr:spPr>
        <a:xfrm>
          <a:off x="9550400" y="4762500"/>
          <a:ext cx="6693202" cy="241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165100</xdr:colOff>
      <xdr:row>13</xdr:row>
      <xdr:rowOff>76200</xdr:rowOff>
    </xdr:from>
    <xdr:to>
      <xdr:col>6</xdr:col>
      <xdr:colOff>469421</xdr:colOff>
      <xdr:row>27</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990600" y="2590800"/>
          <a:ext cx="4863621" cy="2705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469900</xdr:colOff>
      <xdr:row>22</xdr:row>
      <xdr:rowOff>142124</xdr:rowOff>
    </xdr:from>
    <xdr:to>
      <xdr:col>6</xdr:col>
      <xdr:colOff>1676400</xdr:colOff>
      <xdr:row>39</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511300" y="4371224"/>
          <a:ext cx="6591300" cy="31725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660400</xdr:colOff>
      <xdr:row>43</xdr:row>
      <xdr:rowOff>76200</xdr:rowOff>
    </xdr:from>
    <xdr:to>
      <xdr:col>23</xdr:col>
      <xdr:colOff>647700</xdr:colOff>
      <xdr:row>60</xdr:row>
      <xdr:rowOff>10276</xdr:rowOff>
    </xdr:to>
    <xdr:pic>
      <xdr:nvPicPr>
        <xdr:cNvPr id="4" name="Picture 3"/>
        <xdr:cNvPicPr>
          <a:picLocks noChangeAspect="1"/>
        </xdr:cNvPicPr>
      </xdr:nvPicPr>
      <xdr:blipFill>
        <a:blip xmlns:r="http://schemas.openxmlformats.org/officeDocument/2006/relationships" r:embed="rId1"/>
        <a:stretch>
          <a:fillRect/>
        </a:stretch>
      </xdr:blipFill>
      <xdr:spPr>
        <a:xfrm>
          <a:off x="6235700" y="1066800"/>
          <a:ext cx="6591300" cy="3172576"/>
        </a:xfrm>
        <a:prstGeom prst="rect">
          <a:avLst/>
        </a:prstGeom>
      </xdr:spPr>
    </xdr:pic>
    <xdr:clientData/>
  </xdr:twoCellAnchor>
  <xdr:twoCellAnchor editAs="oneCell">
    <xdr:from>
      <xdr:col>0</xdr:col>
      <xdr:colOff>342900</xdr:colOff>
      <xdr:row>4</xdr:row>
      <xdr:rowOff>88900</xdr:rowOff>
    </xdr:from>
    <xdr:to>
      <xdr:col>14</xdr:col>
      <xdr:colOff>25400</xdr:colOff>
      <xdr:row>16</xdr:row>
      <xdr:rowOff>88900</xdr:rowOff>
    </xdr:to>
    <xdr:pic>
      <xdr:nvPicPr>
        <xdr:cNvPr id="5122" name="Picture 2" descr="clip_image00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889000"/>
          <a:ext cx="483870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20</xdr:row>
      <xdr:rowOff>101600</xdr:rowOff>
    </xdr:from>
    <xdr:to>
      <xdr:col>6</xdr:col>
      <xdr:colOff>292100</xdr:colOff>
      <xdr:row>26</xdr:row>
      <xdr:rowOff>127000</xdr:rowOff>
    </xdr:to>
    <xdr:pic>
      <xdr:nvPicPr>
        <xdr:cNvPr id="5123" name="Picture 3" descr="clip_image00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949700"/>
          <a:ext cx="2349500"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32</xdr:row>
      <xdr:rowOff>76200</xdr:rowOff>
    </xdr:from>
    <xdr:to>
      <xdr:col>7</xdr:col>
      <xdr:colOff>304800</xdr:colOff>
      <xdr:row>38</xdr:row>
      <xdr:rowOff>101600</xdr:rowOff>
    </xdr:to>
    <xdr:pic>
      <xdr:nvPicPr>
        <xdr:cNvPr id="5124" name="Picture 4" descr="clip_image003.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200" y="6210300"/>
          <a:ext cx="2679700"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101600</xdr:colOff>
      <xdr:row>19</xdr:row>
      <xdr:rowOff>143316</xdr:rowOff>
    </xdr:from>
    <xdr:to>
      <xdr:col>6</xdr:col>
      <xdr:colOff>533400</xdr:colOff>
      <xdr:row>37</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168400" y="3419916"/>
          <a:ext cx="5524500" cy="33618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190500</xdr:colOff>
      <xdr:row>9</xdr:row>
      <xdr:rowOff>50800</xdr:rowOff>
    </xdr:from>
    <xdr:to>
      <xdr:col>24</xdr:col>
      <xdr:colOff>678946</xdr:colOff>
      <xdr:row>25</xdr:row>
      <xdr:rowOff>12699</xdr:rowOff>
    </xdr:to>
    <xdr:pic>
      <xdr:nvPicPr>
        <xdr:cNvPr id="2" name="Picture 1"/>
        <xdr:cNvPicPr>
          <a:picLocks noChangeAspect="1"/>
        </xdr:cNvPicPr>
      </xdr:nvPicPr>
      <xdr:blipFill>
        <a:blip xmlns:r="http://schemas.openxmlformats.org/officeDocument/2006/relationships" r:embed="rId1"/>
        <a:stretch>
          <a:fillRect/>
        </a:stretch>
      </xdr:blipFill>
      <xdr:spPr>
        <a:xfrm>
          <a:off x="7289800" y="1803400"/>
          <a:ext cx="6266946" cy="30098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or-as.be/books" TargetMode="External"/><Relationship Id="rId2" Type="http://schemas.openxmlformats.org/officeDocument/2006/relationships/hyperlink" Target="mailto:mario.vanhoucke@ugent.be"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tabSelected="1" workbookViewId="0">
      <selection activeCell="R27" sqref="R27"/>
    </sheetView>
  </sheetViews>
  <sheetFormatPr baseColWidth="10" defaultColWidth="11" defaultRowHeight="15" x14ac:dyDescent="0"/>
  <cols>
    <col min="1" max="1" width="4.1640625" style="14" customWidth="1"/>
    <col min="2" max="2" width="11.83203125" style="14" customWidth="1"/>
    <col min="3" max="3" width="14" style="14" customWidth="1"/>
    <col min="4" max="16384" width="11" style="14"/>
  </cols>
  <sheetData>
    <row r="1" spans="2:9" ht="28">
      <c r="B1" s="175" t="s">
        <v>740</v>
      </c>
    </row>
    <row r="2" spans="2:9" ht="28">
      <c r="B2" s="176" t="s">
        <v>741</v>
      </c>
    </row>
    <row r="3" spans="2:9">
      <c r="B3" s="14" t="s">
        <v>699</v>
      </c>
      <c r="C3" s="14" t="s">
        <v>700</v>
      </c>
    </row>
    <row r="4" spans="2:9">
      <c r="B4" s="14" t="s">
        <v>701</v>
      </c>
      <c r="C4" s="14" t="s">
        <v>708</v>
      </c>
    </row>
    <row r="5" spans="2:9">
      <c r="B5" s="14" t="s">
        <v>702</v>
      </c>
      <c r="C5" s="177" t="s">
        <v>703</v>
      </c>
    </row>
    <row r="7" spans="2:9" ht="109" customHeight="1">
      <c r="B7" s="180" t="s">
        <v>742</v>
      </c>
      <c r="C7" s="181"/>
      <c r="D7" s="181"/>
      <c r="E7" s="181"/>
      <c r="F7" s="181"/>
      <c r="G7" s="181"/>
      <c r="H7" s="181"/>
      <c r="I7" s="182"/>
    </row>
    <row r="8" spans="2:9" ht="71" customHeight="1">
      <c r="B8" s="183" t="s">
        <v>709</v>
      </c>
      <c r="C8" s="184"/>
      <c r="D8" s="184"/>
      <c r="E8" s="184"/>
      <c r="F8" s="184"/>
      <c r="G8" s="184"/>
      <c r="H8" s="184"/>
      <c r="I8" s="185"/>
    </row>
    <row r="10" spans="2:9">
      <c r="B10" s="14" t="s">
        <v>710</v>
      </c>
    </row>
    <row r="11" spans="2:9">
      <c r="B11" s="14" t="s">
        <v>711</v>
      </c>
    </row>
    <row r="13" spans="2:9">
      <c r="B13" s="178" t="s">
        <v>218</v>
      </c>
    </row>
    <row r="14" spans="2:9">
      <c r="C14" s="14" t="s">
        <v>210</v>
      </c>
      <c r="D14" s="14" t="s">
        <v>717</v>
      </c>
    </row>
    <row r="15" spans="2:9">
      <c r="C15" s="14" t="s">
        <v>328</v>
      </c>
      <c r="D15" s="14" t="s">
        <v>718</v>
      </c>
    </row>
    <row r="16" spans="2:9">
      <c r="C16" s="14" t="s">
        <v>211</v>
      </c>
      <c r="D16" s="179" t="s">
        <v>719</v>
      </c>
    </row>
    <row r="17" spans="2:4">
      <c r="C17" s="14" t="s">
        <v>212</v>
      </c>
      <c r="D17" s="179" t="s">
        <v>720</v>
      </c>
    </row>
    <row r="18" spans="2:4">
      <c r="C18" s="14" t="s">
        <v>213</v>
      </c>
      <c r="D18" s="179" t="s">
        <v>721</v>
      </c>
    </row>
    <row r="19" spans="2:4">
      <c r="C19" s="14" t="s">
        <v>214</v>
      </c>
      <c r="D19" s="179" t="s">
        <v>722</v>
      </c>
    </row>
    <row r="20" spans="2:4">
      <c r="C20" s="14" t="s">
        <v>215</v>
      </c>
      <c r="D20" s="179" t="s">
        <v>723</v>
      </c>
    </row>
    <row r="21" spans="2:4">
      <c r="C21" s="14" t="s">
        <v>329</v>
      </c>
      <c r="D21" s="179" t="s">
        <v>724</v>
      </c>
    </row>
    <row r="22" spans="2:4">
      <c r="C22" s="14" t="s">
        <v>216</v>
      </c>
      <c r="D22" s="179" t="s">
        <v>725</v>
      </c>
    </row>
    <row r="23" spans="2:4">
      <c r="C23" s="14" t="s">
        <v>217</v>
      </c>
      <c r="D23" s="179" t="s">
        <v>726</v>
      </c>
    </row>
    <row r="24" spans="2:4">
      <c r="B24" s="178" t="s">
        <v>219</v>
      </c>
    </row>
    <row r="25" spans="2:4">
      <c r="C25" s="14" t="s">
        <v>330</v>
      </c>
      <c r="D25" s="179" t="s">
        <v>727</v>
      </c>
    </row>
    <row r="26" spans="2:4">
      <c r="C26" s="14" t="s">
        <v>331</v>
      </c>
      <c r="D26" s="179" t="s">
        <v>728</v>
      </c>
    </row>
    <row r="27" spans="2:4">
      <c r="C27" s="14" t="s">
        <v>332</v>
      </c>
      <c r="D27" s="179" t="s">
        <v>729</v>
      </c>
    </row>
    <row r="28" spans="2:4">
      <c r="C28" s="14" t="s">
        <v>333</v>
      </c>
      <c r="D28" s="179" t="s">
        <v>730</v>
      </c>
    </row>
    <row r="29" spans="2:4">
      <c r="C29" s="14" t="s">
        <v>334</v>
      </c>
      <c r="D29" s="179" t="s">
        <v>731</v>
      </c>
    </row>
    <row r="30" spans="2:4">
      <c r="C30" s="14" t="s">
        <v>335</v>
      </c>
      <c r="D30" s="179" t="s">
        <v>732</v>
      </c>
    </row>
    <row r="31" spans="2:4">
      <c r="C31" s="14" t="s">
        <v>336</v>
      </c>
      <c r="D31" s="179" t="s">
        <v>733</v>
      </c>
    </row>
    <row r="32" spans="2:4">
      <c r="C32" s="14" t="s">
        <v>337</v>
      </c>
      <c r="D32" s="179" t="s">
        <v>734</v>
      </c>
    </row>
    <row r="33" spans="2:10">
      <c r="C33" s="14" t="s">
        <v>338</v>
      </c>
      <c r="D33" s="179" t="s">
        <v>735</v>
      </c>
    </row>
    <row r="34" spans="2:10">
      <c r="C34" s="14" t="s">
        <v>339</v>
      </c>
      <c r="D34" s="179" t="s">
        <v>736</v>
      </c>
    </row>
    <row r="35" spans="2:10">
      <c r="C35" s="14" t="s">
        <v>340</v>
      </c>
      <c r="D35" s="179" t="s">
        <v>737</v>
      </c>
    </row>
    <row r="36" spans="2:10">
      <c r="C36" s="14" t="s">
        <v>341</v>
      </c>
      <c r="D36" s="179" t="s">
        <v>738</v>
      </c>
    </row>
    <row r="37" spans="2:10">
      <c r="B37" s="178" t="s">
        <v>220</v>
      </c>
    </row>
    <row r="38" spans="2:10">
      <c r="C38" s="14" t="s">
        <v>342</v>
      </c>
      <c r="D38" s="179" t="s">
        <v>739</v>
      </c>
    </row>
    <row r="40" spans="2:10">
      <c r="B40" s="178" t="s">
        <v>692</v>
      </c>
    </row>
    <row r="41" spans="2:10">
      <c r="C41" s="14" t="s">
        <v>693</v>
      </c>
      <c r="D41" s="14" t="s">
        <v>696</v>
      </c>
    </row>
    <row r="42" spans="2:10">
      <c r="C42" s="14" t="s">
        <v>694</v>
      </c>
      <c r="D42" s="14" t="s">
        <v>697</v>
      </c>
    </row>
    <row r="43" spans="2:10">
      <c r="C43" s="14" t="s">
        <v>695</v>
      </c>
      <c r="D43" s="14" t="s">
        <v>698</v>
      </c>
    </row>
    <row r="45" spans="2:10">
      <c r="B45" s="14" t="s">
        <v>704</v>
      </c>
      <c r="C45" s="177" t="s">
        <v>705</v>
      </c>
    </row>
    <row r="46" spans="2:10">
      <c r="B46" s="35" t="s">
        <v>706</v>
      </c>
      <c r="C46" s="35" t="s">
        <v>716</v>
      </c>
      <c r="D46" s="35"/>
      <c r="E46" s="35"/>
      <c r="F46" s="35"/>
      <c r="G46" s="35"/>
      <c r="H46" s="35"/>
      <c r="I46" s="35"/>
      <c r="J46" s="35"/>
    </row>
    <row r="47" spans="2:10">
      <c r="B47" s="35"/>
      <c r="C47" s="35" t="s">
        <v>707</v>
      </c>
      <c r="D47" s="35"/>
      <c r="E47" s="35"/>
      <c r="F47" s="35"/>
      <c r="G47" s="35"/>
      <c r="H47" s="35"/>
      <c r="I47" s="35"/>
      <c r="J47" s="35"/>
    </row>
    <row r="48" spans="2:10">
      <c r="B48" s="35"/>
      <c r="C48" s="35" t="s">
        <v>712</v>
      </c>
      <c r="D48" s="35"/>
      <c r="E48" s="35"/>
      <c r="F48" s="35"/>
      <c r="G48" s="35"/>
      <c r="H48" s="35"/>
      <c r="I48" s="35"/>
      <c r="J48" s="35"/>
    </row>
    <row r="49" spans="2:10">
      <c r="B49" s="35"/>
      <c r="C49" s="35" t="s">
        <v>713</v>
      </c>
      <c r="D49" s="35"/>
      <c r="E49" s="35"/>
      <c r="F49" s="35"/>
      <c r="G49" s="35"/>
      <c r="H49" s="35"/>
      <c r="I49" s="35"/>
      <c r="J49" s="35"/>
    </row>
    <row r="50" spans="2:10">
      <c r="B50" s="35"/>
      <c r="C50" s="35" t="s">
        <v>714</v>
      </c>
      <c r="D50" s="35"/>
      <c r="E50" s="35"/>
      <c r="F50" s="35"/>
      <c r="G50" s="35"/>
      <c r="H50" s="35"/>
      <c r="I50" s="35"/>
      <c r="J50" s="35"/>
    </row>
    <row r="51" spans="2:10">
      <c r="B51" s="35"/>
      <c r="C51" s="35" t="s">
        <v>715</v>
      </c>
      <c r="D51" s="35"/>
      <c r="E51" s="35"/>
      <c r="F51" s="35"/>
      <c r="G51" s="35"/>
      <c r="H51" s="35"/>
      <c r="I51" s="35"/>
      <c r="J51" s="35"/>
    </row>
  </sheetData>
  <mergeCells count="2">
    <mergeCell ref="B7:I7"/>
    <mergeCell ref="B8:I8"/>
  </mergeCells>
  <hyperlinks>
    <hyperlink ref="C5" r:id="rId1"/>
    <hyperlink ref="C45" r:id="rId2"/>
  </hyperlinks>
  <pageMargins left="0.75" right="0.75" top="1" bottom="1" header="0.5" footer="0.5"/>
  <pageSetup paperSize="9" orientation="portrait" horizontalDpi="4294967292" verticalDpi="4294967292"/>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
  <sheetViews>
    <sheetView workbookViewId="0">
      <selection activeCell="P28" sqref="P28"/>
    </sheetView>
  </sheetViews>
  <sheetFormatPr baseColWidth="10" defaultColWidth="11" defaultRowHeight="15" x14ac:dyDescent="0"/>
  <cols>
    <col min="1" max="1" width="18.5" customWidth="1"/>
    <col min="2" max="17" width="4.6640625" customWidth="1"/>
  </cols>
  <sheetData>
    <row r="1" spans="1:25" ht="18">
      <c r="A1" s="36" t="s">
        <v>173</v>
      </c>
      <c r="B1" s="37"/>
      <c r="C1" s="37"/>
      <c r="D1" s="37"/>
      <c r="E1" s="37"/>
      <c r="F1" s="35"/>
      <c r="G1" s="35"/>
      <c r="H1" s="35"/>
      <c r="I1" s="35"/>
      <c r="J1" s="35"/>
      <c r="K1" s="35"/>
      <c r="L1" s="35"/>
      <c r="M1" s="35"/>
      <c r="N1" s="35"/>
    </row>
    <row r="3" spans="1:25">
      <c r="A3" t="s">
        <v>174</v>
      </c>
    </row>
    <row r="5" spans="1:25">
      <c r="A5" t="s">
        <v>171</v>
      </c>
      <c r="B5" s="65">
        <v>1</v>
      </c>
      <c r="C5" s="65">
        <f>B5+1</f>
        <v>2</v>
      </c>
      <c r="D5" s="65">
        <f t="shared" ref="D5:P5" si="0">C5+1</f>
        <v>3</v>
      </c>
      <c r="E5" s="65">
        <f t="shared" si="0"/>
        <v>4</v>
      </c>
      <c r="F5" s="65">
        <f t="shared" si="0"/>
        <v>5</v>
      </c>
      <c r="G5" s="65">
        <f t="shared" si="0"/>
        <v>6</v>
      </c>
      <c r="H5" s="65">
        <f t="shared" si="0"/>
        <v>7</v>
      </c>
      <c r="I5" s="65">
        <f t="shared" si="0"/>
        <v>8</v>
      </c>
      <c r="J5" s="65">
        <f t="shared" si="0"/>
        <v>9</v>
      </c>
      <c r="K5" s="65">
        <f t="shared" si="0"/>
        <v>10</v>
      </c>
      <c r="L5" s="65">
        <f t="shared" si="0"/>
        <v>11</v>
      </c>
      <c r="M5" s="65">
        <f t="shared" si="0"/>
        <v>12</v>
      </c>
      <c r="N5" s="65">
        <f t="shared" si="0"/>
        <v>13</v>
      </c>
      <c r="O5" s="65">
        <f t="shared" si="0"/>
        <v>14</v>
      </c>
      <c r="P5" s="65">
        <f t="shared" si="0"/>
        <v>15</v>
      </c>
    </row>
    <row r="6" spans="1:25">
      <c r="A6" s="2" t="s">
        <v>3</v>
      </c>
    </row>
    <row r="7" spans="1:25">
      <c r="A7" s="56">
        <v>1</v>
      </c>
      <c r="B7" s="6"/>
      <c r="C7" s="6"/>
      <c r="D7" s="6"/>
      <c r="E7" s="6"/>
      <c r="F7" s="6"/>
      <c r="G7" s="6"/>
      <c r="H7" s="6"/>
      <c r="I7" s="6"/>
      <c r="J7" s="6"/>
      <c r="K7" s="6"/>
      <c r="L7" s="6"/>
      <c r="M7" s="6"/>
      <c r="N7" s="6"/>
      <c r="O7" s="6"/>
      <c r="P7" s="6"/>
      <c r="Q7" s="6"/>
    </row>
    <row r="8" spans="1:25">
      <c r="A8" s="56">
        <v>2</v>
      </c>
      <c r="B8" s="67">
        <v>2</v>
      </c>
      <c r="C8" s="67">
        <v>2</v>
      </c>
      <c r="D8" s="6"/>
      <c r="E8" s="6"/>
      <c r="F8" s="6"/>
      <c r="G8" s="6"/>
      <c r="H8" s="6"/>
      <c r="I8" s="6"/>
      <c r="J8" s="6"/>
      <c r="K8" s="6"/>
      <c r="L8" s="6"/>
      <c r="M8" s="6"/>
      <c r="N8" s="6"/>
      <c r="O8" s="6"/>
      <c r="P8" s="6"/>
      <c r="Q8" s="6"/>
    </row>
    <row r="9" spans="1:25">
      <c r="A9" s="56">
        <v>3</v>
      </c>
      <c r="B9" s="38">
        <v>4</v>
      </c>
      <c r="C9" s="38">
        <v>4</v>
      </c>
      <c r="D9" s="38">
        <v>4</v>
      </c>
      <c r="E9" s="38">
        <v>4</v>
      </c>
      <c r="F9" s="6"/>
      <c r="G9" s="6"/>
      <c r="H9" s="6"/>
      <c r="I9" s="6"/>
      <c r="J9" s="6"/>
      <c r="K9" s="6"/>
      <c r="L9" s="6"/>
      <c r="M9" s="6"/>
      <c r="N9" s="6"/>
      <c r="O9" s="6"/>
      <c r="P9" s="6"/>
      <c r="Q9" s="6"/>
    </row>
    <row r="10" spans="1:25">
      <c r="A10" s="56">
        <v>4</v>
      </c>
      <c r="B10" s="38">
        <v>3</v>
      </c>
      <c r="C10" s="38">
        <v>3</v>
      </c>
      <c r="D10" s="38">
        <v>3</v>
      </c>
      <c r="E10" s="38">
        <v>3</v>
      </c>
      <c r="F10" s="38">
        <v>3</v>
      </c>
      <c r="G10" s="38">
        <v>3</v>
      </c>
      <c r="H10" s="38">
        <v>3</v>
      </c>
      <c r="I10" s="6"/>
      <c r="J10" s="6"/>
      <c r="K10" s="6"/>
      <c r="L10" s="6"/>
      <c r="M10" s="6"/>
      <c r="N10" s="6"/>
      <c r="O10" s="6"/>
      <c r="P10" s="6"/>
      <c r="Q10" s="6"/>
      <c r="R10" s="39"/>
      <c r="S10" s="40"/>
      <c r="T10" s="40"/>
      <c r="U10" s="40"/>
      <c r="V10" s="40"/>
      <c r="W10" s="40"/>
      <c r="X10" s="40"/>
      <c r="Y10" s="41"/>
    </row>
    <row r="11" spans="1:25">
      <c r="A11" s="56">
        <v>5</v>
      </c>
      <c r="B11" s="6"/>
      <c r="C11" s="6"/>
      <c r="D11" s="67">
        <v>4</v>
      </c>
      <c r="E11" s="67">
        <v>4</v>
      </c>
      <c r="F11" s="67">
        <v>4</v>
      </c>
      <c r="G11" s="6"/>
      <c r="H11" s="6"/>
      <c r="I11" s="6"/>
      <c r="J11" s="6"/>
      <c r="K11" s="6"/>
      <c r="L11" s="6"/>
      <c r="M11" s="6"/>
      <c r="N11" s="6"/>
      <c r="O11" s="6"/>
      <c r="P11" s="6"/>
      <c r="Q11" s="6"/>
      <c r="R11" s="42"/>
      <c r="S11" s="43"/>
      <c r="T11" s="43"/>
      <c r="U11" s="43"/>
      <c r="V11" s="43"/>
      <c r="W11" s="43"/>
      <c r="X11" s="43"/>
      <c r="Y11" s="44"/>
    </row>
    <row r="12" spans="1:25">
      <c r="A12" s="56">
        <v>6</v>
      </c>
      <c r="B12" s="6"/>
      <c r="C12" s="6"/>
      <c r="D12" s="6"/>
      <c r="E12" s="6"/>
      <c r="F12" s="38">
        <v>2</v>
      </c>
      <c r="G12" s="38">
        <v>2</v>
      </c>
      <c r="H12" s="38">
        <v>2</v>
      </c>
      <c r="I12" s="38">
        <v>2</v>
      </c>
      <c r="J12" s="38">
        <v>2</v>
      </c>
      <c r="K12" s="38">
        <v>2</v>
      </c>
      <c r="L12" s="6"/>
      <c r="M12" s="6"/>
      <c r="N12" s="6"/>
      <c r="O12" s="6"/>
      <c r="P12" s="6"/>
      <c r="Q12" s="6"/>
      <c r="R12" s="42"/>
      <c r="S12" s="43"/>
      <c r="T12" s="43"/>
      <c r="U12" s="43"/>
      <c r="V12" s="43"/>
      <c r="W12" s="43"/>
      <c r="X12" s="43"/>
      <c r="Y12" s="44"/>
    </row>
    <row r="13" spans="1:25">
      <c r="A13" s="56">
        <v>7</v>
      </c>
      <c r="B13" s="6"/>
      <c r="C13" s="6"/>
      <c r="D13" s="6"/>
      <c r="E13" s="6"/>
      <c r="F13" s="6"/>
      <c r="G13" s="6"/>
      <c r="H13" s="6"/>
      <c r="I13" s="38">
        <v>3</v>
      </c>
      <c r="J13" s="38">
        <v>3</v>
      </c>
      <c r="K13" s="38">
        <v>3</v>
      </c>
      <c r="L13" s="38">
        <v>3</v>
      </c>
      <c r="M13" s="6"/>
      <c r="N13" s="6"/>
      <c r="O13" s="6"/>
      <c r="P13" s="6"/>
      <c r="Q13" s="6"/>
      <c r="R13" s="42"/>
      <c r="S13" s="43"/>
      <c r="T13" s="43"/>
      <c r="U13" s="43"/>
      <c r="V13" s="43"/>
      <c r="W13" s="43"/>
      <c r="X13" s="43"/>
      <c r="Y13" s="44"/>
    </row>
    <row r="14" spans="1:25">
      <c r="A14" s="56">
        <v>8</v>
      </c>
      <c r="B14" s="6"/>
      <c r="C14" s="6"/>
      <c r="D14" s="6"/>
      <c r="E14" s="6"/>
      <c r="F14" s="6"/>
      <c r="G14" s="67">
        <v>3</v>
      </c>
      <c r="H14" s="67">
        <v>3</v>
      </c>
      <c r="I14" s="67">
        <v>3</v>
      </c>
      <c r="J14" s="67">
        <v>3</v>
      </c>
      <c r="K14" s="67">
        <v>3</v>
      </c>
      <c r="L14" s="67">
        <v>3</v>
      </c>
      <c r="M14" s="67">
        <v>3</v>
      </c>
      <c r="N14" s="67">
        <v>3</v>
      </c>
      <c r="O14" s="6"/>
      <c r="P14" s="6"/>
      <c r="Q14" s="6"/>
      <c r="R14" s="42"/>
      <c r="S14" s="43"/>
      <c r="T14" s="43"/>
      <c r="U14" s="43"/>
      <c r="V14" s="43"/>
      <c r="W14" s="43"/>
      <c r="X14" s="43"/>
      <c r="Y14" s="44"/>
    </row>
    <row r="15" spans="1:25">
      <c r="A15" s="56">
        <v>9</v>
      </c>
      <c r="B15" s="6"/>
      <c r="C15" s="6"/>
      <c r="D15" s="6"/>
      <c r="E15" s="6"/>
      <c r="F15" s="6"/>
      <c r="G15" s="6"/>
      <c r="H15" s="6"/>
      <c r="I15" s="6"/>
      <c r="J15" s="6"/>
      <c r="K15" s="6"/>
      <c r="L15" s="6"/>
      <c r="M15" s="38">
        <v>4</v>
      </c>
      <c r="N15" s="38">
        <v>4</v>
      </c>
      <c r="O15" s="6"/>
      <c r="P15" s="6"/>
      <c r="Q15" s="6"/>
      <c r="R15" s="42"/>
      <c r="S15" s="43"/>
      <c r="T15" s="43"/>
      <c r="U15" s="43"/>
      <c r="V15" s="43"/>
      <c r="W15" s="43"/>
      <c r="X15" s="43"/>
      <c r="Y15" s="44"/>
    </row>
    <row r="16" spans="1:25">
      <c r="A16" s="56">
        <v>10</v>
      </c>
      <c r="B16" s="6"/>
      <c r="C16" s="6"/>
      <c r="D16" s="6"/>
      <c r="E16" s="6"/>
      <c r="F16" s="6"/>
      <c r="G16" s="6"/>
      <c r="H16" s="6"/>
      <c r="I16" s="6"/>
      <c r="J16" s="6"/>
      <c r="K16" s="6"/>
      <c r="L16" s="6"/>
      <c r="M16" s="6"/>
      <c r="N16" s="6"/>
      <c r="O16" s="6"/>
      <c r="P16" s="6"/>
      <c r="Q16" s="6"/>
      <c r="R16" s="42"/>
      <c r="S16" s="43"/>
      <c r="T16" s="43"/>
      <c r="U16" s="43"/>
      <c r="V16" s="43"/>
      <c r="W16" s="43"/>
      <c r="X16" s="43"/>
      <c r="Y16" s="44"/>
    </row>
    <row r="17" spans="1:25">
      <c r="A17" t="s">
        <v>172</v>
      </c>
      <c r="B17" s="68">
        <f t="shared" ref="B17:N17" si="1">SUM(B7:B16)</f>
        <v>9</v>
      </c>
      <c r="C17" s="68">
        <f t="shared" si="1"/>
        <v>9</v>
      </c>
      <c r="D17" s="68">
        <f t="shared" si="1"/>
        <v>11</v>
      </c>
      <c r="E17" s="68">
        <f t="shared" si="1"/>
        <v>11</v>
      </c>
      <c r="F17" s="68">
        <f t="shared" si="1"/>
        <v>9</v>
      </c>
      <c r="G17" s="6">
        <f t="shared" si="1"/>
        <v>8</v>
      </c>
      <c r="H17" s="6">
        <f t="shared" si="1"/>
        <v>8</v>
      </c>
      <c r="I17" s="6">
        <f t="shared" si="1"/>
        <v>8</v>
      </c>
      <c r="J17" s="6">
        <f t="shared" si="1"/>
        <v>8</v>
      </c>
      <c r="K17" s="6">
        <f t="shared" si="1"/>
        <v>8</v>
      </c>
      <c r="L17" s="6">
        <f t="shared" si="1"/>
        <v>6</v>
      </c>
      <c r="M17" s="6">
        <f t="shared" si="1"/>
        <v>7</v>
      </c>
      <c r="N17" s="6">
        <f t="shared" si="1"/>
        <v>7</v>
      </c>
      <c r="O17" s="6"/>
      <c r="P17" s="6"/>
      <c r="Q17" s="6"/>
      <c r="R17" s="42"/>
      <c r="S17" s="43"/>
      <c r="T17" s="43"/>
      <c r="U17" s="43"/>
      <c r="V17" s="43"/>
      <c r="W17" s="43"/>
      <c r="X17" s="43"/>
      <c r="Y17" s="44"/>
    </row>
    <row r="18" spans="1:25">
      <c r="B18" s="6"/>
      <c r="C18" s="6"/>
      <c r="D18" s="6"/>
      <c r="E18" s="6"/>
      <c r="F18" s="6"/>
      <c r="G18" s="6"/>
      <c r="H18" s="6"/>
      <c r="I18" s="6"/>
      <c r="J18" s="6"/>
      <c r="K18" s="6"/>
      <c r="L18" s="6"/>
      <c r="M18" s="6"/>
      <c r="N18" s="6"/>
      <c r="O18" s="6"/>
      <c r="P18" s="6"/>
      <c r="Q18" s="6"/>
      <c r="R18" s="42"/>
      <c r="S18" s="43"/>
      <c r="T18" s="43"/>
      <c r="U18" s="43"/>
      <c r="V18" s="43"/>
      <c r="W18" s="43"/>
      <c r="X18" s="43"/>
      <c r="Y18" s="44"/>
    </row>
    <row r="19" spans="1:25">
      <c r="A19" s="2" t="s">
        <v>38</v>
      </c>
      <c r="B19" s="6"/>
      <c r="C19" s="6"/>
      <c r="D19" s="6"/>
      <c r="E19" s="6"/>
      <c r="F19" s="6"/>
      <c r="G19" s="6"/>
      <c r="H19" s="6"/>
      <c r="I19" s="6"/>
      <c r="J19" s="6"/>
      <c r="K19" s="6"/>
      <c r="L19" s="6"/>
      <c r="M19" s="6"/>
      <c r="N19" s="6"/>
      <c r="O19" s="6"/>
      <c r="P19" s="6"/>
      <c r="Q19" s="6"/>
      <c r="R19" s="42"/>
      <c r="S19" s="43"/>
      <c r="T19" s="43"/>
      <c r="U19" s="43"/>
      <c r="V19" s="43"/>
      <c r="W19" s="43"/>
      <c r="X19" s="43"/>
      <c r="Y19" s="44"/>
    </row>
    <row r="20" spans="1:25">
      <c r="A20" s="56">
        <v>1</v>
      </c>
      <c r="B20" s="6"/>
      <c r="C20" s="6"/>
      <c r="D20" s="6"/>
      <c r="E20" s="6"/>
      <c r="F20" s="6"/>
      <c r="G20" s="6"/>
      <c r="H20" s="6"/>
      <c r="I20" s="6"/>
      <c r="J20" s="6"/>
      <c r="K20" s="6"/>
      <c r="L20" s="6"/>
      <c r="M20" s="6"/>
      <c r="N20" s="6"/>
      <c r="O20" s="6"/>
      <c r="P20" s="6"/>
      <c r="Q20" s="6"/>
      <c r="R20" s="42"/>
      <c r="S20" s="43"/>
      <c r="T20" s="43"/>
      <c r="U20" s="43"/>
      <c r="V20" s="43"/>
      <c r="W20" s="43"/>
      <c r="X20" s="43"/>
      <c r="Y20" s="44"/>
    </row>
    <row r="21" spans="1:25">
      <c r="A21" s="56">
        <v>2</v>
      </c>
      <c r="B21" s="67">
        <v>2</v>
      </c>
      <c r="C21" s="67">
        <v>2</v>
      </c>
      <c r="D21" s="6"/>
      <c r="E21" s="6"/>
      <c r="F21" s="6"/>
      <c r="G21" s="6"/>
      <c r="H21" s="6"/>
      <c r="I21" s="6"/>
      <c r="J21" s="6"/>
      <c r="K21" s="6"/>
      <c r="L21" s="6"/>
      <c r="M21" s="6"/>
      <c r="N21" s="6"/>
      <c r="O21" s="6"/>
      <c r="P21" s="6"/>
      <c r="Q21" s="6"/>
      <c r="R21" s="42"/>
      <c r="S21" s="43"/>
      <c r="T21" s="43"/>
      <c r="U21" s="43"/>
      <c r="V21" s="43"/>
      <c r="W21" s="43"/>
      <c r="X21" s="43"/>
      <c r="Y21" s="44"/>
    </row>
    <row r="22" spans="1:25">
      <c r="A22" s="56">
        <v>3</v>
      </c>
      <c r="B22" s="38">
        <v>4</v>
      </c>
      <c r="C22" s="38">
        <v>4</v>
      </c>
      <c r="D22" s="38">
        <v>4</v>
      </c>
      <c r="E22" s="38">
        <v>4</v>
      </c>
      <c r="F22" s="6"/>
      <c r="G22" s="6"/>
      <c r="H22" s="6"/>
      <c r="I22" s="6"/>
      <c r="J22" s="6"/>
      <c r="K22" s="6"/>
      <c r="L22" s="6"/>
      <c r="M22" s="6"/>
      <c r="N22" s="6"/>
      <c r="O22" s="6"/>
      <c r="P22" s="6"/>
      <c r="Q22" s="6"/>
      <c r="R22" s="42"/>
      <c r="S22" s="43"/>
      <c r="T22" s="43"/>
      <c r="U22" s="43"/>
      <c r="V22" s="43"/>
      <c r="W22" s="43"/>
      <c r="X22" s="43"/>
      <c r="Y22" s="44"/>
    </row>
    <row r="23" spans="1:25">
      <c r="A23" s="56">
        <v>4</v>
      </c>
      <c r="D23" s="67">
        <v>3</v>
      </c>
      <c r="E23" s="67">
        <v>3</v>
      </c>
      <c r="F23" s="67">
        <v>3</v>
      </c>
      <c r="G23" s="67">
        <v>3</v>
      </c>
      <c r="H23" s="67">
        <v>3</v>
      </c>
      <c r="I23" s="67">
        <v>3</v>
      </c>
      <c r="J23" s="67">
        <v>3</v>
      </c>
      <c r="K23" s="6"/>
      <c r="L23" s="6"/>
      <c r="M23" s="6"/>
      <c r="N23" s="6"/>
      <c r="O23" s="6"/>
      <c r="P23" s="6"/>
      <c r="Q23" s="6"/>
      <c r="R23" s="42"/>
      <c r="S23" s="43"/>
      <c r="T23" s="43"/>
      <c r="U23" s="43"/>
      <c r="V23" s="43"/>
      <c r="W23" s="43"/>
      <c r="X23" s="43"/>
      <c r="Y23" s="44"/>
    </row>
    <row r="24" spans="1:25">
      <c r="A24" s="56">
        <v>5</v>
      </c>
      <c r="B24" s="6"/>
      <c r="C24" s="6"/>
      <c r="D24" s="6"/>
      <c r="E24" s="6"/>
      <c r="F24" s="38">
        <v>4</v>
      </c>
      <c r="G24" s="38">
        <v>4</v>
      </c>
      <c r="H24" s="38">
        <v>4</v>
      </c>
      <c r="I24" s="6"/>
      <c r="J24" s="6"/>
      <c r="K24" s="6"/>
      <c r="L24" s="6"/>
      <c r="M24" s="6"/>
      <c r="N24" s="6"/>
      <c r="O24" s="6"/>
      <c r="P24" s="6"/>
      <c r="Q24" s="6"/>
      <c r="R24" s="42"/>
      <c r="S24" s="43"/>
      <c r="T24" s="43"/>
      <c r="U24" s="43"/>
      <c r="V24" s="43"/>
      <c r="W24" s="43"/>
      <c r="X24" s="43"/>
      <c r="Y24" s="44"/>
    </row>
    <row r="25" spans="1:25">
      <c r="A25" s="56">
        <v>6</v>
      </c>
      <c r="B25" s="6"/>
      <c r="C25" s="6"/>
      <c r="D25" s="6"/>
      <c r="E25" s="6"/>
      <c r="F25" s="6"/>
      <c r="G25" s="6"/>
      <c r="H25" s="6"/>
      <c r="I25" s="38">
        <v>2</v>
      </c>
      <c r="J25" s="38">
        <v>2</v>
      </c>
      <c r="K25" s="38">
        <v>2</v>
      </c>
      <c r="L25" s="38">
        <v>2</v>
      </c>
      <c r="M25" s="38">
        <v>2</v>
      </c>
      <c r="N25" s="38">
        <v>2</v>
      </c>
      <c r="O25" s="6"/>
      <c r="P25" s="6"/>
      <c r="Q25" s="6"/>
      <c r="R25" s="45"/>
      <c r="S25" s="46"/>
      <c r="T25" s="46"/>
      <c r="U25" s="46"/>
      <c r="V25" s="46"/>
      <c r="W25" s="46"/>
      <c r="X25" s="46"/>
      <c r="Y25" s="47"/>
    </row>
    <row r="26" spans="1:25">
      <c r="A26" s="56">
        <v>7</v>
      </c>
      <c r="B26" s="6"/>
      <c r="C26" s="6"/>
      <c r="D26" s="6"/>
      <c r="E26" s="6"/>
      <c r="F26" s="6"/>
      <c r="G26" s="6"/>
      <c r="H26" s="6"/>
      <c r="K26" s="67">
        <v>3</v>
      </c>
      <c r="L26" s="67">
        <v>3</v>
      </c>
      <c r="M26" s="67">
        <v>3</v>
      </c>
      <c r="N26" s="67">
        <v>3</v>
      </c>
      <c r="O26" s="6"/>
      <c r="P26" s="6"/>
      <c r="Q26" s="6"/>
    </row>
    <row r="27" spans="1:25">
      <c r="A27" s="56">
        <v>8</v>
      </c>
      <c r="B27" s="6"/>
      <c r="C27" s="6"/>
      <c r="D27" s="6"/>
      <c r="E27" s="6"/>
      <c r="F27" s="6"/>
      <c r="G27" s="6"/>
      <c r="H27" s="6"/>
      <c r="I27" s="38">
        <v>3</v>
      </c>
      <c r="J27" s="38">
        <v>3</v>
      </c>
      <c r="K27" s="38">
        <v>3</v>
      </c>
      <c r="L27" s="38">
        <v>3</v>
      </c>
      <c r="M27" s="38">
        <v>3</v>
      </c>
      <c r="N27" s="38">
        <v>3</v>
      </c>
      <c r="O27" s="38">
        <v>3</v>
      </c>
      <c r="P27" s="38">
        <v>3</v>
      </c>
      <c r="Q27" s="6"/>
    </row>
    <row r="28" spans="1:25">
      <c r="A28" s="56">
        <v>9</v>
      </c>
      <c r="B28" s="6"/>
      <c r="C28" s="6"/>
      <c r="D28" s="6"/>
      <c r="E28" s="6"/>
      <c r="F28" s="6"/>
      <c r="G28" s="6"/>
      <c r="H28" s="6"/>
      <c r="I28" s="6"/>
      <c r="J28" s="6"/>
      <c r="K28" s="6"/>
      <c r="L28" s="6"/>
      <c r="M28" s="6"/>
      <c r="N28" s="6"/>
      <c r="O28" s="67">
        <v>4</v>
      </c>
      <c r="P28" s="67">
        <v>4</v>
      </c>
      <c r="Q28" s="6"/>
    </row>
    <row r="29" spans="1:25">
      <c r="A29" s="56">
        <v>10</v>
      </c>
      <c r="B29" s="6"/>
      <c r="C29" s="6"/>
      <c r="D29" s="6"/>
      <c r="E29" s="6"/>
      <c r="F29" s="6"/>
      <c r="G29" s="6"/>
      <c r="H29" s="6"/>
      <c r="I29" s="6"/>
      <c r="J29" s="6"/>
      <c r="K29" s="6"/>
      <c r="L29" s="6"/>
      <c r="M29" s="6"/>
      <c r="N29" s="6"/>
      <c r="O29" s="6"/>
      <c r="P29" s="6"/>
      <c r="Q29" s="6"/>
    </row>
    <row r="30" spans="1:25">
      <c r="A30" t="s">
        <v>172</v>
      </c>
      <c r="B30" s="66">
        <f t="shared" ref="B30:P30" si="2">SUM(B20:B29)</f>
        <v>6</v>
      </c>
      <c r="C30" s="66">
        <f t="shared" si="2"/>
        <v>6</v>
      </c>
      <c r="D30" s="66">
        <f t="shared" si="2"/>
        <v>7</v>
      </c>
      <c r="E30" s="66">
        <f t="shared" si="2"/>
        <v>7</v>
      </c>
      <c r="F30" s="66">
        <f t="shared" si="2"/>
        <v>7</v>
      </c>
      <c r="G30" s="66">
        <f t="shared" si="2"/>
        <v>7</v>
      </c>
      <c r="H30" s="66">
        <f t="shared" si="2"/>
        <v>7</v>
      </c>
      <c r="I30" s="66">
        <f t="shared" si="2"/>
        <v>8</v>
      </c>
      <c r="J30" s="66">
        <f t="shared" si="2"/>
        <v>8</v>
      </c>
      <c r="K30" s="66">
        <f t="shared" si="2"/>
        <v>8</v>
      </c>
      <c r="L30" s="66">
        <f t="shared" si="2"/>
        <v>8</v>
      </c>
      <c r="M30" s="66">
        <f t="shared" si="2"/>
        <v>8</v>
      </c>
      <c r="N30" s="66">
        <f t="shared" si="2"/>
        <v>8</v>
      </c>
      <c r="O30" s="66">
        <f t="shared" si="2"/>
        <v>7</v>
      </c>
      <c r="P30" s="66">
        <f t="shared" si="2"/>
        <v>7</v>
      </c>
      <c r="Q30" s="66"/>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12" sqref="C12"/>
    </sheetView>
  </sheetViews>
  <sheetFormatPr baseColWidth="10" defaultColWidth="11" defaultRowHeight="15" x14ac:dyDescent="0"/>
  <cols>
    <col min="7" max="7" width="15.83203125" customWidth="1"/>
    <col min="9" max="9" width="15.83203125" customWidth="1"/>
    <col min="11" max="11" width="15.83203125" customWidth="1"/>
    <col min="13" max="13" width="15.83203125" customWidth="1"/>
  </cols>
  <sheetData>
    <row r="1" spans="1:14" ht="18">
      <c r="A1" s="36" t="s">
        <v>175</v>
      </c>
      <c r="B1" s="37"/>
      <c r="C1" s="37"/>
      <c r="D1" s="37"/>
      <c r="E1" s="37"/>
      <c r="F1" s="35"/>
      <c r="G1" s="35"/>
      <c r="H1" s="35"/>
      <c r="I1" s="35"/>
      <c r="J1" s="35"/>
      <c r="K1" s="35"/>
      <c r="L1" s="35"/>
      <c r="M1" s="35"/>
      <c r="N1" s="35"/>
    </row>
    <row r="3" spans="1:14">
      <c r="F3" t="s">
        <v>177</v>
      </c>
      <c r="H3" t="s">
        <v>177</v>
      </c>
      <c r="J3" t="s">
        <v>177</v>
      </c>
      <c r="L3" t="s">
        <v>177</v>
      </c>
    </row>
    <row r="4" spans="1:14">
      <c r="A4" s="8" t="s">
        <v>22</v>
      </c>
      <c r="B4" s="8" t="s">
        <v>39</v>
      </c>
      <c r="C4" s="8" t="s">
        <v>177</v>
      </c>
      <c r="D4" s="8" t="s">
        <v>41</v>
      </c>
      <c r="F4" s="6" t="s">
        <v>178</v>
      </c>
      <c r="G4" s="8" t="s">
        <v>41</v>
      </c>
      <c r="H4" s="6" t="s">
        <v>179</v>
      </c>
      <c r="I4" s="48" t="s">
        <v>41</v>
      </c>
      <c r="J4" s="6" t="s">
        <v>180</v>
      </c>
      <c r="K4" s="48" t="s">
        <v>41</v>
      </c>
      <c r="L4" s="6" t="s">
        <v>181</v>
      </c>
      <c r="M4" s="48" t="s">
        <v>41</v>
      </c>
    </row>
    <row r="5" spans="1:14">
      <c r="A5" s="6">
        <v>1</v>
      </c>
      <c r="B5" s="6">
        <v>-10</v>
      </c>
      <c r="C5" s="6">
        <v>2</v>
      </c>
      <c r="D5" s="11">
        <f>B5*EXP(-$C$12*C5)</f>
        <v>-9.0483741803595947</v>
      </c>
      <c r="F5" s="6">
        <v>9</v>
      </c>
      <c r="G5" s="11">
        <f t="shared" ref="G5:G10" si="0">$B5*EXP(-$C$12*F5)</f>
        <v>-6.3762815162177331</v>
      </c>
      <c r="H5" s="6">
        <v>2</v>
      </c>
      <c r="I5" s="11">
        <f t="shared" ref="I5:I10" si="1">$B5*EXP(-$C$12*H5)</f>
        <v>-9.0483741803595947</v>
      </c>
      <c r="J5" s="6">
        <v>9</v>
      </c>
      <c r="K5" s="11">
        <f t="shared" ref="K5:K10" si="2">$B5*EXP(-$C$12*J5)</f>
        <v>-6.3762815162177331</v>
      </c>
      <c r="L5" s="6">
        <v>2</v>
      </c>
      <c r="M5" s="11">
        <f t="shared" ref="M5:M10" si="3">$B5*EXP(-$C$12*L5)</f>
        <v>-9.0483741803595947</v>
      </c>
    </row>
    <row r="6" spans="1:14">
      <c r="A6" s="6">
        <v>2</v>
      </c>
      <c r="B6" s="6">
        <v>-30</v>
      </c>
      <c r="C6" s="6">
        <v>9</v>
      </c>
      <c r="D6" s="11">
        <f t="shared" ref="D6:D10" si="4">B6*EXP(-$C$12*C6)</f>
        <v>-19.128844548653198</v>
      </c>
      <c r="F6" s="6">
        <v>7</v>
      </c>
      <c r="G6" s="11">
        <f t="shared" si="0"/>
        <v>-21.140642691561403</v>
      </c>
      <c r="H6" s="6">
        <v>9</v>
      </c>
      <c r="I6" s="11">
        <f t="shared" si="1"/>
        <v>-19.128844548653198</v>
      </c>
      <c r="J6" s="6">
        <v>7</v>
      </c>
      <c r="K6" s="11">
        <f t="shared" si="2"/>
        <v>-21.140642691561403</v>
      </c>
      <c r="L6" s="6">
        <v>9</v>
      </c>
      <c r="M6" s="11">
        <f t="shared" si="3"/>
        <v>-19.128844548653198</v>
      </c>
    </row>
    <row r="7" spans="1:14">
      <c r="A7" s="6">
        <v>3</v>
      </c>
      <c r="B7" s="6">
        <v>100</v>
      </c>
      <c r="C7" s="6">
        <v>5</v>
      </c>
      <c r="D7" s="11">
        <f t="shared" si="4"/>
        <v>77.880078307140494</v>
      </c>
      <c r="F7" s="6">
        <v>12</v>
      </c>
      <c r="G7" s="11">
        <f t="shared" si="0"/>
        <v>54.881163609402641</v>
      </c>
      <c r="H7" s="6">
        <v>12</v>
      </c>
      <c r="I7" s="11">
        <f t="shared" si="1"/>
        <v>54.881163609402641</v>
      </c>
      <c r="J7" s="6">
        <v>12</v>
      </c>
      <c r="K7" s="11">
        <f t="shared" si="2"/>
        <v>54.881163609402641</v>
      </c>
      <c r="L7" s="6">
        <v>5</v>
      </c>
      <c r="M7" s="11">
        <f t="shared" si="3"/>
        <v>77.880078307140494</v>
      </c>
    </row>
    <row r="8" spans="1:14">
      <c r="A8" s="6">
        <v>4</v>
      </c>
      <c r="B8" s="6">
        <v>50</v>
      </c>
      <c r="C8" s="6">
        <v>13</v>
      </c>
      <c r="D8" s="11">
        <f t="shared" si="4"/>
        <v>26.102288838050804</v>
      </c>
      <c r="F8" s="6">
        <v>13</v>
      </c>
      <c r="G8" s="11">
        <f t="shared" si="0"/>
        <v>26.102288838050804</v>
      </c>
      <c r="H8" s="6">
        <v>13</v>
      </c>
      <c r="I8" s="11">
        <f t="shared" si="1"/>
        <v>26.102288838050804</v>
      </c>
      <c r="J8" s="6">
        <v>11</v>
      </c>
      <c r="K8" s="11">
        <f t="shared" si="2"/>
        <v>28.847490519024333</v>
      </c>
      <c r="L8" s="6">
        <v>13</v>
      </c>
      <c r="M8" s="11">
        <f t="shared" si="3"/>
        <v>26.102288838050804</v>
      </c>
    </row>
    <row r="9" spans="1:14">
      <c r="A9" s="6">
        <v>5</v>
      </c>
      <c r="B9" s="6">
        <v>-20</v>
      </c>
      <c r="C9" s="6">
        <v>17</v>
      </c>
      <c r="D9" s="11">
        <f t="shared" si="4"/>
        <v>-8.5482986389745328</v>
      </c>
      <c r="F9" s="6">
        <v>17</v>
      </c>
      <c r="G9" s="11">
        <f t="shared" si="0"/>
        <v>-8.5482986389745328</v>
      </c>
      <c r="H9" s="6">
        <v>17</v>
      </c>
      <c r="I9" s="11">
        <f t="shared" si="1"/>
        <v>-8.5482986389745328</v>
      </c>
      <c r="J9" s="6">
        <v>16</v>
      </c>
      <c r="K9" s="11">
        <f t="shared" si="2"/>
        <v>-8.9865792823444313</v>
      </c>
      <c r="L9" s="6">
        <v>18</v>
      </c>
      <c r="M9" s="11">
        <f t="shared" si="3"/>
        <v>-8.1313931948119826</v>
      </c>
    </row>
    <row r="10" spans="1:14">
      <c r="A10" s="6">
        <v>6</v>
      </c>
      <c r="B10" s="6">
        <v>35</v>
      </c>
      <c r="C10" s="6">
        <v>18</v>
      </c>
      <c r="D10" s="11">
        <f t="shared" si="4"/>
        <v>14.229938090920969</v>
      </c>
      <c r="F10" s="6">
        <v>18</v>
      </c>
      <c r="G10" s="11">
        <f t="shared" si="0"/>
        <v>14.229938090920969</v>
      </c>
      <c r="H10" s="6">
        <v>18</v>
      </c>
      <c r="I10" s="11">
        <f t="shared" si="1"/>
        <v>14.229938090920969</v>
      </c>
      <c r="J10" s="6">
        <v>17</v>
      </c>
      <c r="K10" s="11">
        <f t="shared" si="2"/>
        <v>14.959522618205433</v>
      </c>
      <c r="L10" s="6">
        <v>14</v>
      </c>
      <c r="M10" s="11">
        <f t="shared" si="3"/>
        <v>17.380485632699333</v>
      </c>
    </row>
    <row r="11" spans="1:14">
      <c r="A11" s="6"/>
      <c r="B11" s="6"/>
      <c r="C11" s="6"/>
      <c r="D11" s="11"/>
      <c r="G11" s="11"/>
      <c r="I11" s="11"/>
      <c r="K11" s="11"/>
      <c r="M11" s="11"/>
    </row>
    <row r="12" spans="1:14">
      <c r="A12" s="6"/>
      <c r="B12" s="6" t="s">
        <v>40</v>
      </c>
      <c r="C12" s="6">
        <v>0.05</v>
      </c>
      <c r="D12" s="11">
        <f>SUM(D5:D10)</f>
        <v>81.486787868124935</v>
      </c>
      <c r="G12" s="11">
        <f>SUM(G5:G10)</f>
        <v>59.148167691620742</v>
      </c>
      <c r="I12" s="11">
        <f>SUM(I5:I10)</f>
        <v>58.48787317038709</v>
      </c>
      <c r="K12" s="11">
        <f>SUM(K5:K10)</f>
        <v>62.184673256508844</v>
      </c>
      <c r="M12" s="11">
        <f>SUM(M5:M10)</f>
        <v>85.054240854065853</v>
      </c>
    </row>
    <row r="13" spans="1:14">
      <c r="G13" t="s">
        <v>160</v>
      </c>
      <c r="I13" t="s">
        <v>160</v>
      </c>
      <c r="K13" t="s">
        <v>160</v>
      </c>
      <c r="M13" t="s">
        <v>176</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D17" sqref="D17"/>
    </sheetView>
  </sheetViews>
  <sheetFormatPr baseColWidth="10" defaultColWidth="11" defaultRowHeight="15" x14ac:dyDescent="0"/>
  <cols>
    <col min="1" max="1" width="14" customWidth="1"/>
    <col min="2" max="2" width="31.33203125" customWidth="1"/>
    <col min="3" max="5" width="14" customWidth="1"/>
  </cols>
  <sheetData>
    <row r="1" spans="1:9" ht="18">
      <c r="A1" s="88" t="s">
        <v>276</v>
      </c>
      <c r="B1" s="89"/>
      <c r="C1" s="89"/>
      <c r="D1" s="89"/>
      <c r="E1" s="89"/>
    </row>
    <row r="3" spans="1:9">
      <c r="A3" s="2" t="s">
        <v>265</v>
      </c>
      <c r="C3" s="98" t="s">
        <v>274</v>
      </c>
      <c r="D3" s="98" t="s">
        <v>273</v>
      </c>
      <c r="E3" s="98" t="s">
        <v>275</v>
      </c>
    </row>
    <row r="4" spans="1:9">
      <c r="A4" s="2" t="s">
        <v>266</v>
      </c>
      <c r="B4" s="110" t="s">
        <v>23</v>
      </c>
      <c r="C4" s="6">
        <v>2</v>
      </c>
      <c r="D4" s="6">
        <v>4</v>
      </c>
      <c r="E4" s="6">
        <v>6</v>
      </c>
      <c r="G4" s="6">
        <v>1</v>
      </c>
      <c r="H4" s="6">
        <v>1</v>
      </c>
      <c r="I4" s="6">
        <v>0</v>
      </c>
    </row>
    <row r="5" spans="1:9">
      <c r="A5" s="2" t="s">
        <v>267</v>
      </c>
      <c r="B5" s="110" t="s">
        <v>24</v>
      </c>
      <c r="C5" s="6">
        <v>5</v>
      </c>
      <c r="D5" s="6">
        <v>6</v>
      </c>
      <c r="E5" s="6">
        <v>7</v>
      </c>
      <c r="G5" s="6">
        <v>3</v>
      </c>
      <c r="H5" s="6">
        <v>3</v>
      </c>
      <c r="I5" s="6">
        <v>3</v>
      </c>
    </row>
    <row r="6" spans="1:9">
      <c r="A6" s="2" t="s">
        <v>268</v>
      </c>
      <c r="B6" s="110" t="s">
        <v>25</v>
      </c>
      <c r="C6" s="6">
        <v>6</v>
      </c>
      <c r="D6" s="6">
        <v>8</v>
      </c>
      <c r="E6" s="6">
        <v>10</v>
      </c>
      <c r="G6" s="6">
        <v>5</v>
      </c>
      <c r="H6" s="6">
        <v>6</v>
      </c>
      <c r="I6" s="6">
        <v>5</v>
      </c>
    </row>
    <row r="7" spans="1:9">
      <c r="C7" s="6"/>
      <c r="D7" s="6"/>
      <c r="E7" s="6"/>
    </row>
    <row r="8" spans="1:9">
      <c r="A8" s="2" t="s">
        <v>269</v>
      </c>
      <c r="B8" t="s">
        <v>270</v>
      </c>
      <c r="C8" s="11">
        <f>SUM(C4:C6)/3</f>
        <v>4.333333333333333</v>
      </c>
      <c r="D8" s="11">
        <f>SUM(D4:D6)/3</f>
        <v>6</v>
      </c>
      <c r="E8" s="11">
        <f>SUM(E4:E6)/3</f>
        <v>7.666666666666667</v>
      </c>
    </row>
    <row r="9" spans="1:9">
      <c r="A9" s="2" t="s">
        <v>271</v>
      </c>
      <c r="B9" t="s">
        <v>272</v>
      </c>
      <c r="C9" s="11">
        <f>(C4^2+C5^2+C6^2-C4*C5-C4*C6-C5*C6)/18</f>
        <v>0.72222222222222221</v>
      </c>
      <c r="D9" s="11">
        <f>(D4^2+D5^2+D6^2-D4*D5-D4*D6-D5*D6)/18</f>
        <v>0.66666666666666663</v>
      </c>
      <c r="E9" s="11">
        <f>(E4^2+E5^2+E6^2-E4*E5-E4*E6-E5*E6)/18</f>
        <v>0.72222222222222221</v>
      </c>
    </row>
    <row r="11" spans="1:9">
      <c r="A11" s="19" t="s">
        <v>277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A8" sqref="A8:E9"/>
    </sheetView>
  </sheetViews>
  <sheetFormatPr baseColWidth="10" defaultColWidth="11" defaultRowHeight="15" x14ac:dyDescent="0"/>
  <cols>
    <col min="1" max="1" width="20.6640625" customWidth="1"/>
  </cols>
  <sheetData>
    <row r="1" spans="1:7" ht="18">
      <c r="A1" s="36" t="s">
        <v>187</v>
      </c>
      <c r="B1" s="37"/>
      <c r="C1" s="37"/>
      <c r="D1" s="37"/>
      <c r="E1" s="37"/>
      <c r="F1" s="35"/>
      <c r="G1" s="35"/>
    </row>
    <row r="3" spans="1:7">
      <c r="B3" s="2" t="s">
        <v>45</v>
      </c>
      <c r="C3" s="2" t="s">
        <v>46</v>
      </c>
      <c r="D3" s="2" t="s">
        <v>48</v>
      </c>
      <c r="E3" s="2" t="s">
        <v>47</v>
      </c>
    </row>
    <row r="4" spans="1:7">
      <c r="A4" s="2" t="s">
        <v>42</v>
      </c>
      <c r="B4" s="6">
        <v>8</v>
      </c>
      <c r="C4" s="6">
        <v>10</v>
      </c>
      <c r="D4" s="6">
        <v>12</v>
      </c>
      <c r="E4" s="6">
        <v>10</v>
      </c>
    </row>
    <row r="5" spans="1:7">
      <c r="A5" s="2" t="s">
        <v>43</v>
      </c>
      <c r="B5" s="6">
        <v>6</v>
      </c>
      <c r="C5" s="6">
        <v>12</v>
      </c>
      <c r="D5" s="6">
        <v>12</v>
      </c>
      <c r="E5" s="6">
        <v>8</v>
      </c>
    </row>
    <row r="6" spans="1:7">
      <c r="A6" s="2" t="s">
        <v>44</v>
      </c>
      <c r="B6" s="6">
        <f>MAX(B4:B5)</f>
        <v>8</v>
      </c>
      <c r="C6" s="6">
        <f>MAX(C4:C5)</f>
        <v>12</v>
      </c>
      <c r="D6" s="6">
        <f>MAX(D4:D5)</f>
        <v>12</v>
      </c>
      <c r="E6" s="6">
        <f>MAX(E4:E5)</f>
        <v>10</v>
      </c>
    </row>
    <row r="7" spans="1:7">
      <c r="G7" s="22" t="s">
        <v>186</v>
      </c>
    </row>
    <row r="8" spans="1:7">
      <c r="A8" s="2" t="s">
        <v>182</v>
      </c>
      <c r="B8" s="6" t="s">
        <v>184</v>
      </c>
      <c r="C8" s="6" t="s">
        <v>185</v>
      </c>
      <c r="D8" s="6" t="s">
        <v>184</v>
      </c>
      <c r="E8" s="6" t="s">
        <v>184</v>
      </c>
      <c r="G8" s="23">
        <f>COUNTIF(B8:E8,"Yes")/4</f>
        <v>0.75</v>
      </c>
    </row>
    <row r="9" spans="1:7">
      <c r="A9" s="2" t="s">
        <v>183</v>
      </c>
      <c r="B9" s="6" t="s">
        <v>185</v>
      </c>
      <c r="C9" s="6" t="s">
        <v>184</v>
      </c>
      <c r="D9" s="6" t="s">
        <v>184</v>
      </c>
      <c r="E9" s="6" t="s">
        <v>185</v>
      </c>
      <c r="G9" s="23">
        <f>COUNTIF(B9:E9,"Yes")/4</f>
        <v>0.5</v>
      </c>
    </row>
    <row r="21" spans="7:7">
      <c r="G21" s="33"/>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A9" sqref="A9"/>
    </sheetView>
  </sheetViews>
  <sheetFormatPr baseColWidth="10" defaultColWidth="11" defaultRowHeight="15" x14ac:dyDescent="0"/>
  <cols>
    <col min="1" max="1" width="18.83203125" customWidth="1"/>
  </cols>
  <sheetData>
    <row r="1" spans="1:8" ht="18">
      <c r="A1" s="69" t="s">
        <v>189</v>
      </c>
      <c r="B1" s="69"/>
      <c r="C1" s="69"/>
      <c r="D1" s="69"/>
      <c r="E1" s="69"/>
      <c r="F1" s="70"/>
      <c r="G1" s="70"/>
    </row>
    <row r="3" spans="1:8">
      <c r="A3" s="72" t="s">
        <v>191</v>
      </c>
    </row>
    <row r="4" spans="1:8">
      <c r="B4" s="2" t="s">
        <v>45</v>
      </c>
      <c r="C4" s="2" t="s">
        <v>46</v>
      </c>
      <c r="D4" s="2" t="s">
        <v>48</v>
      </c>
      <c r="E4" s="2" t="s">
        <v>47</v>
      </c>
      <c r="G4" s="22" t="s">
        <v>49</v>
      </c>
    </row>
    <row r="5" spans="1:8">
      <c r="A5" s="2" t="s">
        <v>42</v>
      </c>
      <c r="B5">
        <v>8</v>
      </c>
      <c r="C5">
        <v>10</v>
      </c>
      <c r="D5">
        <v>12</v>
      </c>
      <c r="E5">
        <v>10</v>
      </c>
      <c r="G5" s="23">
        <f>CORREL(B5:E5,B7:E7)</f>
        <v>0.85280286542244166</v>
      </c>
    </row>
    <row r="6" spans="1:8">
      <c r="A6" s="2" t="s">
        <v>43</v>
      </c>
      <c r="B6">
        <v>6</v>
      </c>
      <c r="C6">
        <v>12</v>
      </c>
      <c r="D6">
        <v>12</v>
      </c>
      <c r="E6">
        <v>8</v>
      </c>
      <c r="G6" s="23">
        <f>CORREL(B6:E6,B7:E7)</f>
        <v>0.98644005041562111</v>
      </c>
    </row>
    <row r="7" spans="1:8">
      <c r="A7" s="2" t="s">
        <v>44</v>
      </c>
      <c r="B7">
        <f>MAX(B5:B6)</f>
        <v>8</v>
      </c>
      <c r="C7">
        <f>MAX(C5:C6)</f>
        <v>12</v>
      </c>
      <c r="D7">
        <f>MAX(D5:D6)</f>
        <v>12</v>
      </c>
      <c r="E7">
        <f>MAX(E5:E6)</f>
        <v>10</v>
      </c>
    </row>
    <row r="9" spans="1:8">
      <c r="A9" s="76" t="s">
        <v>201</v>
      </c>
    </row>
    <row r="10" spans="1:8">
      <c r="A10" s="71" t="s">
        <v>190</v>
      </c>
    </row>
    <row r="11" spans="1:8">
      <c r="B11" s="2" t="s">
        <v>45</v>
      </c>
      <c r="C11" s="2" t="s">
        <v>46</v>
      </c>
      <c r="D11" s="2" t="s">
        <v>48</v>
      </c>
      <c r="E11" s="2" t="s">
        <v>47</v>
      </c>
      <c r="F11" s="2" t="s">
        <v>188</v>
      </c>
      <c r="G11" s="22" t="s">
        <v>49</v>
      </c>
    </row>
    <row r="12" spans="1:8">
      <c r="A12" s="2" t="s">
        <v>42</v>
      </c>
      <c r="B12">
        <v>10</v>
      </c>
      <c r="C12">
        <v>100</v>
      </c>
      <c r="D12">
        <v>10</v>
      </c>
      <c r="E12">
        <v>100</v>
      </c>
      <c r="F12" t="s">
        <v>188</v>
      </c>
      <c r="G12" s="23">
        <f>CORREL(B12:E12,B14:E14)</f>
        <v>1</v>
      </c>
    </row>
    <row r="13" spans="1:8">
      <c r="A13" s="2" t="s">
        <v>43</v>
      </c>
      <c r="B13">
        <v>20</v>
      </c>
      <c r="C13">
        <v>20</v>
      </c>
      <c r="D13">
        <v>20</v>
      </c>
      <c r="E13">
        <v>20</v>
      </c>
      <c r="F13" t="s">
        <v>188</v>
      </c>
      <c r="G13" s="23" t="e">
        <f>CORREL(B13:E13,B14:E14)</f>
        <v>#DIV/0!</v>
      </c>
      <c r="H13" t="s">
        <v>193</v>
      </c>
    </row>
    <row r="14" spans="1:8">
      <c r="A14" s="2" t="s">
        <v>44</v>
      </c>
      <c r="B14">
        <f>MAX(B12:B13)</f>
        <v>20</v>
      </c>
      <c r="C14">
        <f>MAX(C12:C13)</f>
        <v>100</v>
      </c>
      <c r="D14">
        <f>MAX(D12:D13)</f>
        <v>20</v>
      </c>
      <c r="E14">
        <f>MAX(E12:E13)</f>
        <v>100</v>
      </c>
      <c r="F14" t="s">
        <v>188</v>
      </c>
    </row>
    <row r="16" spans="1:8">
      <c r="A16" s="71" t="s">
        <v>192</v>
      </c>
    </row>
    <row r="17" spans="1:7">
      <c r="B17" s="2" t="s">
        <v>45</v>
      </c>
      <c r="C17" s="2" t="s">
        <v>46</v>
      </c>
      <c r="D17" s="2" t="s">
        <v>48</v>
      </c>
      <c r="E17" s="2" t="s">
        <v>47</v>
      </c>
      <c r="F17" s="2" t="s">
        <v>188</v>
      </c>
      <c r="G17" s="22" t="s">
        <v>49</v>
      </c>
    </row>
    <row r="18" spans="1:7">
      <c r="A18" s="2" t="s">
        <v>42</v>
      </c>
      <c r="B18">
        <v>10</v>
      </c>
      <c r="C18">
        <v>100</v>
      </c>
      <c r="D18">
        <v>10</v>
      </c>
      <c r="E18">
        <v>100</v>
      </c>
      <c r="F18" t="s">
        <v>188</v>
      </c>
      <c r="G18" s="23">
        <f>CORREL(B18:E18,B20:E20)</f>
        <v>0.57735026918962573</v>
      </c>
    </row>
    <row r="19" spans="1:7">
      <c r="A19" s="2" t="s">
        <v>43</v>
      </c>
      <c r="B19">
        <v>10</v>
      </c>
      <c r="C19">
        <v>10</v>
      </c>
      <c r="D19">
        <v>100</v>
      </c>
      <c r="E19">
        <v>100</v>
      </c>
      <c r="F19" t="s">
        <v>188</v>
      </c>
      <c r="G19" s="23">
        <f>CORREL(B19:E19,B20:E20)</f>
        <v>0.57735026918962573</v>
      </c>
    </row>
    <row r="20" spans="1:7">
      <c r="A20" s="2" t="s">
        <v>44</v>
      </c>
      <c r="B20">
        <f>MAX(B18:B19)</f>
        <v>10</v>
      </c>
      <c r="C20">
        <f>MAX(C18:C19)</f>
        <v>100</v>
      </c>
      <c r="D20">
        <f>MAX(D18:D19)</f>
        <v>100</v>
      </c>
      <c r="E20">
        <f>MAX(E18:E19)</f>
        <v>100</v>
      </c>
      <c r="F20" t="s">
        <v>188</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workbookViewId="0">
      <selection activeCell="G47" sqref="G47"/>
    </sheetView>
  </sheetViews>
  <sheetFormatPr baseColWidth="10" defaultColWidth="11" defaultRowHeight="15" x14ac:dyDescent="0"/>
  <cols>
    <col min="1" max="1" width="18.83203125" customWidth="1"/>
  </cols>
  <sheetData>
    <row r="1" spans="1:7" ht="18">
      <c r="A1" s="69" t="s">
        <v>195</v>
      </c>
      <c r="B1" s="69"/>
      <c r="C1" s="69"/>
      <c r="D1" s="69"/>
      <c r="E1" s="69"/>
      <c r="F1" s="70"/>
      <c r="G1" s="70"/>
    </row>
    <row r="4" spans="1:7">
      <c r="A4" s="71" t="s">
        <v>191</v>
      </c>
    </row>
    <row r="5" spans="1:7">
      <c r="B5" s="2" t="s">
        <v>45</v>
      </c>
      <c r="C5" s="2" t="s">
        <v>46</v>
      </c>
      <c r="D5" s="2" t="s">
        <v>48</v>
      </c>
      <c r="E5" s="2" t="s">
        <v>47</v>
      </c>
    </row>
    <row r="6" spans="1:7">
      <c r="A6" s="2" t="s">
        <v>42</v>
      </c>
      <c r="B6">
        <v>8</v>
      </c>
      <c r="C6">
        <v>10</v>
      </c>
      <c r="D6">
        <v>12</v>
      </c>
      <c r="E6">
        <v>10</v>
      </c>
    </row>
    <row r="7" spans="1:7">
      <c r="A7" s="2" t="s">
        <v>43</v>
      </c>
      <c r="B7">
        <v>6</v>
      </c>
      <c r="C7">
        <v>12</v>
      </c>
      <c r="D7">
        <v>12</v>
      </c>
      <c r="E7">
        <v>8</v>
      </c>
    </row>
    <row r="8" spans="1:7">
      <c r="A8" s="2" t="s">
        <v>44</v>
      </c>
      <c r="B8">
        <f>MAX(B6:B7)</f>
        <v>8</v>
      </c>
      <c r="C8">
        <f>MAX(C6:C7)</f>
        <v>12</v>
      </c>
      <c r="D8">
        <f>MAX(D6:D7)</f>
        <v>12</v>
      </c>
      <c r="E8">
        <f>MAX(E6:E7)</f>
        <v>10</v>
      </c>
    </row>
    <row r="11" spans="1:7">
      <c r="A11" s="2" t="s">
        <v>76</v>
      </c>
      <c r="B11" s="12" t="s">
        <v>83</v>
      </c>
      <c r="C11" s="12" t="s">
        <v>84</v>
      </c>
      <c r="E11" t="s">
        <v>86</v>
      </c>
      <c r="F11" s="13">
        <v>4</v>
      </c>
    </row>
    <row r="12" spans="1:7">
      <c r="A12" t="s">
        <v>77</v>
      </c>
      <c r="B12" s="6">
        <f>IF(((B6-C6)*(B8-C8))&gt;0,1,0)</f>
        <v>1</v>
      </c>
      <c r="C12" s="6">
        <f>IF(((B7-C7)*(B8-C8))&gt;0,1,0)</f>
        <v>1</v>
      </c>
    </row>
    <row r="13" spans="1:7">
      <c r="A13" t="s">
        <v>78</v>
      </c>
      <c r="B13" s="6">
        <f>IF(((B6-D6)*(B8-D8))&gt;0,1,0)</f>
        <v>1</v>
      </c>
      <c r="C13" s="6">
        <f>IF(((B7-D7)*(B8-D8))&gt;0,1,0)</f>
        <v>1</v>
      </c>
    </row>
    <row r="14" spans="1:7">
      <c r="A14" t="s">
        <v>79</v>
      </c>
      <c r="B14" s="6">
        <f>IF(((B6-E6)*(B8-E8))&gt;0,1,0)</f>
        <v>1</v>
      </c>
      <c r="C14" s="6">
        <f>IF(((B7-E7)*(B8-E8))&gt;0,1,0)</f>
        <v>1</v>
      </c>
    </row>
    <row r="15" spans="1:7">
      <c r="A15" t="s">
        <v>80</v>
      </c>
      <c r="B15" s="6">
        <f>IF(((C6-D6)*(C8-D8))&gt;0,1,0)</f>
        <v>0</v>
      </c>
      <c r="C15" s="6">
        <f>IF(((C7-D7)*(C8-D8))&gt;0,1,0)</f>
        <v>0</v>
      </c>
    </row>
    <row r="16" spans="1:7">
      <c r="A16" t="s">
        <v>81</v>
      </c>
      <c r="B16" s="6">
        <f>IF(((C6-E6)*(C8-E8))&gt;0,1,0)</f>
        <v>0</v>
      </c>
      <c r="C16" s="6">
        <f>IF(((C7-E7)*(C8-E8))&gt;0,1,0)</f>
        <v>1</v>
      </c>
    </row>
    <row r="17" spans="1:6">
      <c r="A17" t="s">
        <v>82</v>
      </c>
      <c r="B17" s="6">
        <f>IF(((D6-E6)*(D8-E8))&gt;0,1,0)</f>
        <v>1</v>
      </c>
      <c r="C17" s="6">
        <f>IF(((D7-E7)*(D8-E8))&gt;0,1,0)</f>
        <v>1</v>
      </c>
    </row>
    <row r="18" spans="1:6">
      <c r="B18" s="6"/>
      <c r="C18" s="6"/>
    </row>
    <row r="19" spans="1:6">
      <c r="A19" t="s">
        <v>85</v>
      </c>
      <c r="B19" s="6">
        <f>SUM(B12:B17)</f>
        <v>4</v>
      </c>
      <c r="C19" s="6">
        <f>SUM(C12:C17)</f>
        <v>5</v>
      </c>
    </row>
    <row r="20" spans="1:6">
      <c r="B20" s="6"/>
      <c r="C20" s="6"/>
    </row>
    <row r="21" spans="1:6">
      <c r="A21" s="24" t="s">
        <v>119</v>
      </c>
      <c r="B21" s="23">
        <f>(4*B19/($F$11*($F$11-1)))-1</f>
        <v>0.33333333333333326</v>
      </c>
      <c r="C21" s="23">
        <f>(4*C19/($F$11*($F$11-1)))-1</f>
        <v>0.66666666666666674</v>
      </c>
    </row>
    <row r="23" spans="1:6">
      <c r="A23" s="76" t="s">
        <v>201</v>
      </c>
    </row>
    <row r="24" spans="1:6">
      <c r="A24" s="71" t="s">
        <v>70</v>
      </c>
    </row>
    <row r="25" spans="1:6">
      <c r="B25" s="49" t="s">
        <v>45</v>
      </c>
      <c r="C25" s="49" t="s">
        <v>46</v>
      </c>
      <c r="D25" s="49" t="s">
        <v>48</v>
      </c>
      <c r="E25" s="49" t="s">
        <v>47</v>
      </c>
      <c r="F25" s="25" t="s">
        <v>188</v>
      </c>
    </row>
    <row r="26" spans="1:6">
      <c r="A26" s="2" t="s">
        <v>42</v>
      </c>
      <c r="B26" s="6">
        <v>10</v>
      </c>
      <c r="C26" s="6">
        <v>100</v>
      </c>
      <c r="D26" s="6">
        <v>10</v>
      </c>
      <c r="E26" s="6">
        <v>100</v>
      </c>
      <c r="F26" s="25" t="s">
        <v>188</v>
      </c>
    </row>
    <row r="27" spans="1:6">
      <c r="A27" s="2" t="s">
        <v>43</v>
      </c>
      <c r="B27" s="6">
        <v>20</v>
      </c>
      <c r="C27" s="6">
        <v>20</v>
      </c>
      <c r="D27" s="6">
        <v>20</v>
      </c>
      <c r="E27" s="6">
        <v>20</v>
      </c>
      <c r="F27" s="25" t="s">
        <v>188</v>
      </c>
    </row>
    <row r="28" spans="1:6">
      <c r="A28" s="2" t="s">
        <v>44</v>
      </c>
      <c r="B28" s="6">
        <f>MAX(B26:B27)</f>
        <v>20</v>
      </c>
      <c r="C28" s="6">
        <f>MAX(C26:C27)</f>
        <v>100</v>
      </c>
      <c r="D28" s="6">
        <f>MAX(D26:D27)</f>
        <v>20</v>
      </c>
      <c r="E28" s="6">
        <f>MAX(E26:E27)</f>
        <v>100</v>
      </c>
      <c r="F28" s="25" t="s">
        <v>188</v>
      </c>
    </row>
    <row r="31" spans="1:6">
      <c r="A31" s="2" t="s">
        <v>76</v>
      </c>
      <c r="B31" s="49" t="s">
        <v>83</v>
      </c>
      <c r="C31" s="49" t="s">
        <v>84</v>
      </c>
      <c r="E31" t="s">
        <v>86</v>
      </c>
      <c r="F31" s="13">
        <v>4</v>
      </c>
    </row>
    <row r="32" spans="1:6">
      <c r="A32" t="s">
        <v>77</v>
      </c>
      <c r="B32" s="6">
        <f>IF(((B26-C26)*(B28-C28))&gt;0,1,0)</f>
        <v>1</v>
      </c>
      <c r="C32" s="6">
        <f>IF(((B27-C27)*(B28-C28))&gt;0,1,0)</f>
        <v>0</v>
      </c>
    </row>
    <row r="33" spans="1:7">
      <c r="A33" t="s">
        <v>78</v>
      </c>
      <c r="B33" s="6">
        <f>IF(((B26-D26)*(B28-D28))&gt;0,1,0)</f>
        <v>0</v>
      </c>
      <c r="C33" s="6">
        <f>IF(((B27-D27)*(B28-D28))&gt;0,1,0)</f>
        <v>0</v>
      </c>
    </row>
    <row r="34" spans="1:7">
      <c r="A34" t="s">
        <v>79</v>
      </c>
      <c r="B34" s="6">
        <f>IF(((B26-E26)*(B28-E28))&gt;0,1,0)</f>
        <v>1</v>
      </c>
      <c r="C34" s="6">
        <f>IF(((B27-E27)*(B28-E28))&gt;0,1,0)</f>
        <v>0</v>
      </c>
    </row>
    <row r="35" spans="1:7">
      <c r="A35" t="s">
        <v>80</v>
      </c>
      <c r="B35" s="6">
        <f>IF(((C26-D26)*(C28-D28))&gt;0,1,0)</f>
        <v>1</v>
      </c>
      <c r="C35" s="6">
        <f>IF(((C27-D27)*(C28-D28))&gt;0,1,0)</f>
        <v>0</v>
      </c>
    </row>
    <row r="36" spans="1:7">
      <c r="A36" t="s">
        <v>81</v>
      </c>
      <c r="B36" s="6">
        <f>IF(((C26-E26)*(C28-E28))&gt;0,1,0)</f>
        <v>0</v>
      </c>
      <c r="C36" s="6">
        <f>IF(((C27-E27)*(C28-E28))&gt;0,1,0)</f>
        <v>0</v>
      </c>
    </row>
    <row r="37" spans="1:7">
      <c r="A37" t="s">
        <v>82</v>
      </c>
      <c r="B37" s="6">
        <f>IF(((D26-E26)*(D28-E28))&gt;0,1,0)</f>
        <v>1</v>
      </c>
      <c r="C37" s="6">
        <f>IF(((D27-E27)*(D28-E28))&gt;0,1,0)</f>
        <v>0</v>
      </c>
    </row>
    <row r="38" spans="1:7">
      <c r="B38" s="6"/>
      <c r="C38" s="6"/>
    </row>
    <row r="39" spans="1:7">
      <c r="A39" t="s">
        <v>85</v>
      </c>
      <c r="B39" s="6">
        <f>SUM(B32:B37)</f>
        <v>4</v>
      </c>
      <c r="C39" s="6">
        <f>SUM(C32:C37)</f>
        <v>0</v>
      </c>
    </row>
    <row r="40" spans="1:7">
      <c r="B40" s="6"/>
      <c r="C40" s="6"/>
    </row>
    <row r="41" spans="1:7">
      <c r="A41" s="24" t="s">
        <v>119</v>
      </c>
      <c r="B41" s="23">
        <f>(4*B39/($F$11*($F$11-1)))-1</f>
        <v>0.33333333333333326</v>
      </c>
      <c r="C41" s="23">
        <f>(4*C39/($F$11*($F$11-1)))-1</f>
        <v>-1</v>
      </c>
    </row>
    <row r="43" spans="1:7">
      <c r="A43" s="71" t="s">
        <v>194</v>
      </c>
    </row>
    <row r="44" spans="1:7">
      <c r="B44" s="49" t="s">
        <v>45</v>
      </c>
      <c r="C44" s="49" t="s">
        <v>46</v>
      </c>
      <c r="D44" s="49" t="s">
        <v>48</v>
      </c>
      <c r="E44" s="49" t="s">
        <v>47</v>
      </c>
      <c r="F44" s="25" t="s">
        <v>188</v>
      </c>
    </row>
    <row r="45" spans="1:7">
      <c r="A45" s="2" t="s">
        <v>42</v>
      </c>
      <c r="B45" s="6">
        <v>10</v>
      </c>
      <c r="C45" s="6">
        <v>100</v>
      </c>
      <c r="D45" s="6">
        <v>10</v>
      </c>
      <c r="E45" s="6">
        <v>100</v>
      </c>
      <c r="F45" s="25" t="s">
        <v>188</v>
      </c>
    </row>
    <row r="46" spans="1:7">
      <c r="A46" s="2" t="s">
        <v>43</v>
      </c>
      <c r="B46" s="6">
        <v>20</v>
      </c>
      <c r="C46" s="6">
        <v>20</v>
      </c>
      <c r="D46" s="6">
        <v>20</v>
      </c>
      <c r="E46" s="6">
        <v>20</v>
      </c>
      <c r="F46" s="25" t="s">
        <v>188</v>
      </c>
    </row>
    <row r="47" spans="1:7">
      <c r="A47" s="2" t="s">
        <v>44</v>
      </c>
      <c r="B47" s="6">
        <f>SUM(B45:B46)</f>
        <v>30</v>
      </c>
      <c r="C47" s="6">
        <f>SUM(C45:C46)</f>
        <v>120</v>
      </c>
      <c r="D47" s="6">
        <f>SUM(D45:D46)</f>
        <v>30</v>
      </c>
      <c r="E47" s="6">
        <f>SUM(E45:E46)</f>
        <v>120</v>
      </c>
      <c r="F47" s="25" t="s">
        <v>188</v>
      </c>
      <c r="G47" s="76" t="s">
        <v>206</v>
      </c>
    </row>
    <row r="50" spans="1:6">
      <c r="A50" s="2" t="s">
        <v>76</v>
      </c>
      <c r="B50" s="49" t="s">
        <v>83</v>
      </c>
      <c r="C50" s="49" t="s">
        <v>84</v>
      </c>
      <c r="E50" t="s">
        <v>86</v>
      </c>
      <c r="F50" s="13">
        <v>4</v>
      </c>
    </row>
    <row r="51" spans="1:6">
      <c r="A51" t="s">
        <v>77</v>
      </c>
      <c r="B51" s="6">
        <f>IF(((B45-C45)*(B47-C47))&gt;0,1,0)</f>
        <v>1</v>
      </c>
      <c r="C51" s="6">
        <f>IF(((B46-C46)*(B47-C47))&gt;0,1,0)</f>
        <v>0</v>
      </c>
    </row>
    <row r="52" spans="1:6">
      <c r="A52" t="s">
        <v>78</v>
      </c>
      <c r="B52" s="6">
        <f>IF(((B45-D45)*(B47-D47))&gt;0,1,0)</f>
        <v>0</v>
      </c>
      <c r="C52" s="6">
        <f>IF(((B46-D46)*(B47-D47))&gt;0,1,0)</f>
        <v>0</v>
      </c>
    </row>
    <row r="53" spans="1:6">
      <c r="A53" t="s">
        <v>79</v>
      </c>
      <c r="B53" s="6">
        <f>IF(((B45-E45)*(B47-E47))&gt;0,1,0)</f>
        <v>1</v>
      </c>
      <c r="C53" s="6">
        <f>IF(((B46-E46)*(B47-E47))&gt;0,1,0)</f>
        <v>0</v>
      </c>
    </row>
    <row r="54" spans="1:6">
      <c r="A54" t="s">
        <v>80</v>
      </c>
      <c r="B54" s="6">
        <f>IF(((C45-D45)*(C47-D47))&gt;0,1,0)</f>
        <v>1</v>
      </c>
      <c r="C54" s="6">
        <f>IF(((C46-D46)*(C47-D47))&gt;0,1,0)</f>
        <v>0</v>
      </c>
    </row>
    <row r="55" spans="1:6">
      <c r="A55" t="s">
        <v>81</v>
      </c>
      <c r="B55" s="6">
        <f>IF(((C45-E45)*(C47-E47))&gt;0,1,0)</f>
        <v>0</v>
      </c>
      <c r="C55" s="6">
        <f>IF(((C46-E46)*(C47-E47))&gt;0,1,0)</f>
        <v>0</v>
      </c>
    </row>
    <row r="56" spans="1:6">
      <c r="A56" t="s">
        <v>82</v>
      </c>
      <c r="B56" s="6">
        <f>IF(((D45-E45)*(D47-E47))&gt;0,1,0)</f>
        <v>1</v>
      </c>
      <c r="C56" s="6">
        <f>IF(((D46-E46)*(D47-E47))&gt;0,1,0)</f>
        <v>0</v>
      </c>
    </row>
    <row r="57" spans="1:6">
      <c r="B57" s="6"/>
      <c r="C57" s="6"/>
    </row>
    <row r="58" spans="1:6">
      <c r="A58" t="s">
        <v>85</v>
      </c>
      <c r="B58" s="6">
        <f>SUM(B51:B56)</f>
        <v>4</v>
      </c>
      <c r="C58" s="6">
        <f>SUM(C51:C56)</f>
        <v>0</v>
      </c>
    </row>
    <row r="59" spans="1:6">
      <c r="B59" s="6"/>
      <c r="C59" s="6"/>
    </row>
    <row r="60" spans="1:6">
      <c r="A60" s="24" t="s">
        <v>119</v>
      </c>
      <c r="B60" s="23">
        <f>(4*B58/($F$11*($F$11-1)))-1</f>
        <v>0.33333333333333326</v>
      </c>
      <c r="C60" s="23">
        <f>(4*C58/($F$11*($F$11-1)))-1</f>
        <v>-1</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topLeftCell="B1" workbookViewId="0">
      <selection activeCell="G65" sqref="G65"/>
    </sheetView>
  </sheetViews>
  <sheetFormatPr baseColWidth="10" defaultColWidth="11" defaultRowHeight="15" x14ac:dyDescent="0"/>
  <cols>
    <col min="1" max="1" width="18.83203125" customWidth="1"/>
  </cols>
  <sheetData>
    <row r="1" spans="1:7" ht="18">
      <c r="A1" s="36" t="s">
        <v>200</v>
      </c>
      <c r="B1" s="35"/>
      <c r="C1" s="35"/>
      <c r="D1" s="35"/>
      <c r="E1" s="35"/>
      <c r="F1" s="35"/>
      <c r="G1" s="35"/>
    </row>
    <row r="3" spans="1:7">
      <c r="A3" s="71" t="s">
        <v>191</v>
      </c>
    </row>
    <row r="4" spans="1:7">
      <c r="B4" s="2" t="s">
        <v>45</v>
      </c>
      <c r="C4" s="2" t="s">
        <v>46</v>
      </c>
      <c r="D4" s="2" t="s">
        <v>48</v>
      </c>
      <c r="E4" s="2" t="s">
        <v>47</v>
      </c>
    </row>
    <row r="5" spans="1:7">
      <c r="A5" s="2" t="s">
        <v>42</v>
      </c>
      <c r="B5">
        <v>8</v>
      </c>
      <c r="C5">
        <v>10</v>
      </c>
      <c r="D5">
        <v>12</v>
      </c>
      <c r="E5">
        <v>10</v>
      </c>
    </row>
    <row r="6" spans="1:7">
      <c r="A6" s="2" t="s">
        <v>43</v>
      </c>
      <c r="B6">
        <v>6</v>
      </c>
      <c r="C6">
        <v>12</v>
      </c>
      <c r="D6">
        <v>12</v>
      </c>
      <c r="E6">
        <v>8</v>
      </c>
    </row>
    <row r="7" spans="1:7">
      <c r="A7" s="2" t="s">
        <v>44</v>
      </c>
      <c r="B7">
        <f>MAX(B5:B6)</f>
        <v>8</v>
      </c>
      <c r="C7">
        <f>MAX(C5:C6)</f>
        <v>12</v>
      </c>
      <c r="D7">
        <f>MAX(D5:D6)</f>
        <v>12</v>
      </c>
      <c r="E7">
        <f>MAX(E5:E6)</f>
        <v>10</v>
      </c>
    </row>
    <row r="10" spans="1:7">
      <c r="A10" s="2" t="s">
        <v>118</v>
      </c>
      <c r="B10" s="26"/>
      <c r="C10" s="26"/>
      <c r="F10" s="13"/>
    </row>
    <row r="11" spans="1:7">
      <c r="A11" s="2" t="s">
        <v>121</v>
      </c>
      <c r="B11" s="6">
        <f t="shared" ref="B11:E13" si="0">RANK(B5,$B5:$E5,1)+0.5*(COUNTIF($B5:$E5,B5)-1)</f>
        <v>1</v>
      </c>
      <c r="C11" s="6">
        <f t="shared" si="0"/>
        <v>2.5</v>
      </c>
      <c r="D11" s="6">
        <f t="shared" si="0"/>
        <v>4</v>
      </c>
      <c r="E11" s="6">
        <f t="shared" si="0"/>
        <v>2.5</v>
      </c>
      <c r="G11" t="s">
        <v>197</v>
      </c>
    </row>
    <row r="12" spans="1:7">
      <c r="A12" s="2" t="s">
        <v>122</v>
      </c>
      <c r="B12" s="6">
        <f t="shared" si="0"/>
        <v>1</v>
      </c>
      <c r="C12" s="6">
        <f t="shared" si="0"/>
        <v>3.5</v>
      </c>
      <c r="D12" s="6">
        <f t="shared" si="0"/>
        <v>3.5</v>
      </c>
      <c r="E12" s="6">
        <f t="shared" si="0"/>
        <v>2</v>
      </c>
    </row>
    <row r="13" spans="1:7">
      <c r="A13" s="2" t="s">
        <v>123</v>
      </c>
      <c r="B13" s="6">
        <f t="shared" si="0"/>
        <v>1</v>
      </c>
      <c r="C13" s="6">
        <f t="shared" si="0"/>
        <v>3.5</v>
      </c>
      <c r="D13" s="6">
        <f t="shared" si="0"/>
        <v>3.5</v>
      </c>
      <c r="E13" s="6">
        <f t="shared" si="0"/>
        <v>2</v>
      </c>
    </row>
    <row r="14" spans="1:7">
      <c r="B14" s="6"/>
      <c r="C14" s="6"/>
      <c r="F14" s="6" t="s">
        <v>68</v>
      </c>
    </row>
    <row r="15" spans="1:7">
      <c r="A15" s="2" t="s">
        <v>124</v>
      </c>
      <c r="B15" s="6">
        <f>(B11-B13)^2</f>
        <v>0</v>
      </c>
      <c r="C15" s="6">
        <f>(C11-C13)^2</f>
        <v>1</v>
      </c>
      <c r="D15" s="6">
        <f>(D11-D13)^2</f>
        <v>0.25</v>
      </c>
      <c r="E15" s="6">
        <f>(E11-E13)^2</f>
        <v>0.25</v>
      </c>
      <c r="F15" s="6">
        <f>SUM(B15:E15)</f>
        <v>1.5</v>
      </c>
    </row>
    <row r="16" spans="1:7">
      <c r="A16" s="2" t="s">
        <v>125</v>
      </c>
      <c r="B16" s="6">
        <f>(B12-B13)^2</f>
        <v>0</v>
      </c>
      <c r="C16" s="6">
        <f>(C12-C13)^2</f>
        <v>0</v>
      </c>
      <c r="D16" s="6">
        <f>(D12-D13)^2</f>
        <v>0</v>
      </c>
      <c r="E16" s="6">
        <f>(E12-E13)^2</f>
        <v>0</v>
      </c>
      <c r="F16" s="6">
        <f>SUM(B16:E16)</f>
        <v>0</v>
      </c>
    </row>
    <row r="17" spans="1:7">
      <c r="B17" s="6"/>
      <c r="C17" s="6"/>
    </row>
    <row r="18" spans="1:7">
      <c r="B18" s="6"/>
      <c r="C18" s="6"/>
      <c r="F18" t="s">
        <v>86</v>
      </c>
      <c r="G18">
        <v>4</v>
      </c>
    </row>
    <row r="19" spans="1:7">
      <c r="B19" s="6"/>
      <c r="C19" s="6"/>
    </row>
    <row r="20" spans="1:7">
      <c r="A20" s="24" t="s">
        <v>120</v>
      </c>
      <c r="B20" s="23">
        <f>1-6*F15/(G18*(G18^2-1))</f>
        <v>0.85</v>
      </c>
      <c r="C20" s="23">
        <f>1-6*F16/(G18*(G18^2-1))</f>
        <v>1</v>
      </c>
    </row>
    <row r="22" spans="1:7">
      <c r="A22" s="71" t="s">
        <v>196</v>
      </c>
    </row>
    <row r="23" spans="1:7">
      <c r="B23" s="2" t="s">
        <v>45</v>
      </c>
      <c r="C23" s="2" t="s">
        <v>46</v>
      </c>
      <c r="D23" s="2" t="s">
        <v>48</v>
      </c>
      <c r="E23" s="2" t="s">
        <v>47</v>
      </c>
      <c r="F23" s="19" t="s">
        <v>188</v>
      </c>
    </row>
    <row r="24" spans="1:7">
      <c r="A24" s="2" t="s">
        <v>42</v>
      </c>
      <c r="B24" s="6">
        <v>10</v>
      </c>
      <c r="C24" s="6">
        <v>100</v>
      </c>
      <c r="D24" s="6">
        <v>10</v>
      </c>
      <c r="E24" s="6">
        <v>100</v>
      </c>
      <c r="F24" s="25" t="s">
        <v>188</v>
      </c>
    </row>
    <row r="25" spans="1:7">
      <c r="A25" s="2" t="s">
        <v>43</v>
      </c>
      <c r="B25" s="6">
        <v>20</v>
      </c>
      <c r="C25" s="6">
        <v>20</v>
      </c>
      <c r="D25" s="6">
        <v>20</v>
      </c>
      <c r="E25" s="6">
        <v>20</v>
      </c>
      <c r="F25" s="25" t="s">
        <v>188</v>
      </c>
    </row>
    <row r="26" spans="1:7">
      <c r="A26" s="2" t="s">
        <v>44</v>
      </c>
      <c r="B26" s="6">
        <f>MAX(B24:B25)</f>
        <v>20</v>
      </c>
      <c r="C26" s="6">
        <f>MAX(C24:C25)</f>
        <v>100</v>
      </c>
      <c r="D26" s="6">
        <f>MAX(D24:D25)</f>
        <v>20</v>
      </c>
      <c r="E26" s="6">
        <f>MAX(E24:E25)</f>
        <v>100</v>
      </c>
      <c r="F26" s="25" t="s">
        <v>188</v>
      </c>
    </row>
    <row r="29" spans="1:7">
      <c r="A29" s="2" t="s">
        <v>118</v>
      </c>
      <c r="B29" s="49"/>
      <c r="C29" s="49"/>
      <c r="F29" s="13"/>
    </row>
    <row r="30" spans="1:7">
      <c r="A30" s="2" t="s">
        <v>121</v>
      </c>
      <c r="B30" s="6">
        <f t="shared" ref="B30:E32" si="1">RANK(B24,$B24:$E24,1)+0.5*(COUNTIF($B24:$E24,B24)-1)</f>
        <v>1.5</v>
      </c>
      <c r="C30" s="6">
        <f t="shared" si="1"/>
        <v>3.5</v>
      </c>
      <c r="D30" s="6">
        <f t="shared" si="1"/>
        <v>1.5</v>
      </c>
      <c r="E30" s="6">
        <f t="shared" si="1"/>
        <v>3.5</v>
      </c>
    </row>
    <row r="31" spans="1:7">
      <c r="A31" s="2" t="s">
        <v>122</v>
      </c>
      <c r="B31" s="6">
        <f t="shared" si="1"/>
        <v>2.5</v>
      </c>
      <c r="C31" s="6">
        <f t="shared" si="1"/>
        <v>2.5</v>
      </c>
      <c r="D31" s="6">
        <f t="shared" si="1"/>
        <v>2.5</v>
      </c>
      <c r="E31" s="6">
        <f t="shared" si="1"/>
        <v>2.5</v>
      </c>
    </row>
    <row r="32" spans="1:7">
      <c r="A32" s="2" t="s">
        <v>123</v>
      </c>
      <c r="B32" s="6">
        <f t="shared" si="1"/>
        <v>1.5</v>
      </c>
      <c r="C32" s="6">
        <f t="shared" si="1"/>
        <v>3.5</v>
      </c>
      <c r="D32" s="6">
        <f t="shared" si="1"/>
        <v>1.5</v>
      </c>
      <c r="E32" s="6">
        <f t="shared" si="1"/>
        <v>3.5</v>
      </c>
    </row>
    <row r="33" spans="1:7">
      <c r="B33" s="6"/>
      <c r="C33" s="6"/>
      <c r="F33" s="6" t="s">
        <v>68</v>
      </c>
    </row>
    <row r="34" spans="1:7">
      <c r="A34" s="2" t="s">
        <v>124</v>
      </c>
      <c r="B34" s="6">
        <f>(B30-B32)^2</f>
        <v>0</v>
      </c>
      <c r="C34" s="6">
        <f>(C30-C32)^2</f>
        <v>0</v>
      </c>
      <c r="D34" s="6">
        <f>(D30-D32)^2</f>
        <v>0</v>
      </c>
      <c r="E34" s="6">
        <f>(E30-E32)^2</f>
        <v>0</v>
      </c>
      <c r="F34" s="6">
        <f>SUM(B34:E34)</f>
        <v>0</v>
      </c>
    </row>
    <row r="35" spans="1:7">
      <c r="A35" s="2" t="s">
        <v>125</v>
      </c>
      <c r="B35" s="6">
        <f>(B31-B32)^2</f>
        <v>1</v>
      </c>
      <c r="C35" s="6">
        <f>(C31-C32)^2</f>
        <v>1</v>
      </c>
      <c r="D35" s="6">
        <f>(D31-D32)^2</f>
        <v>1</v>
      </c>
      <c r="E35" s="6">
        <f>(E31-E32)^2</f>
        <v>1</v>
      </c>
      <c r="F35" s="6">
        <f>SUM(B35:E35)</f>
        <v>4</v>
      </c>
    </row>
    <row r="36" spans="1:7">
      <c r="B36" s="6"/>
      <c r="C36" s="6"/>
    </row>
    <row r="37" spans="1:7">
      <c r="B37" s="6"/>
      <c r="C37" s="6"/>
      <c r="F37" t="s">
        <v>86</v>
      </c>
      <c r="G37">
        <v>4</v>
      </c>
    </row>
    <row r="38" spans="1:7">
      <c r="B38" s="6"/>
      <c r="C38" s="6"/>
    </row>
    <row r="39" spans="1:7">
      <c r="A39" s="24" t="s">
        <v>120</v>
      </c>
      <c r="B39" s="23">
        <f>1-6*F34/(G37*(G37^2-1))</f>
        <v>1</v>
      </c>
      <c r="C39" s="23">
        <f>1-6*F35/(G37*(G37^2-1))</f>
        <v>0.6</v>
      </c>
    </row>
    <row r="41" spans="1:7">
      <c r="A41" s="76" t="s">
        <v>201</v>
      </c>
    </row>
    <row r="42" spans="1:7">
      <c r="A42" s="71" t="s">
        <v>198</v>
      </c>
    </row>
    <row r="43" spans="1:7">
      <c r="B43" s="49" t="s">
        <v>45</v>
      </c>
      <c r="C43" s="49" t="s">
        <v>46</v>
      </c>
      <c r="D43" s="49" t="s">
        <v>48</v>
      </c>
      <c r="E43" s="49" t="s">
        <v>47</v>
      </c>
      <c r="F43" s="25" t="s">
        <v>188</v>
      </c>
    </row>
    <row r="44" spans="1:7">
      <c r="A44" s="2" t="s">
        <v>42</v>
      </c>
      <c r="B44" s="6">
        <v>10</v>
      </c>
      <c r="C44" s="6">
        <v>100</v>
      </c>
      <c r="D44" s="6">
        <v>10</v>
      </c>
      <c r="E44" s="6">
        <v>100</v>
      </c>
      <c r="F44" s="25" t="s">
        <v>188</v>
      </c>
    </row>
    <row r="45" spans="1:7">
      <c r="A45" s="2" t="s">
        <v>43</v>
      </c>
      <c r="B45" s="6">
        <v>10</v>
      </c>
      <c r="C45" s="6">
        <v>10</v>
      </c>
      <c r="D45" s="6">
        <v>100</v>
      </c>
      <c r="E45" s="6">
        <v>100</v>
      </c>
      <c r="F45" s="25" t="s">
        <v>188</v>
      </c>
    </row>
    <row r="46" spans="1:7">
      <c r="A46" s="2" t="s">
        <v>44</v>
      </c>
      <c r="B46" s="6">
        <f>MAX(B44:B45)</f>
        <v>10</v>
      </c>
      <c r="C46" s="6">
        <f>MAX(C44:C45)</f>
        <v>100</v>
      </c>
      <c r="D46" s="6">
        <f>MAX(D44:D45)</f>
        <v>100</v>
      </c>
      <c r="E46" s="6">
        <f>MAX(E44:E45)</f>
        <v>100</v>
      </c>
      <c r="F46" s="25" t="s">
        <v>188</v>
      </c>
    </row>
    <row r="49" spans="1:7">
      <c r="A49" s="2" t="s">
        <v>118</v>
      </c>
      <c r="B49" s="49"/>
      <c r="C49" s="49"/>
      <c r="F49" s="13"/>
    </row>
    <row r="50" spans="1:7">
      <c r="A50" s="2" t="s">
        <v>121</v>
      </c>
      <c r="B50" s="6">
        <f t="shared" ref="B50:E52" si="2">RANK(B44,$B44:$E44,1)+0.5*(COUNTIF($B44:$E44,B44)-1)</f>
        <v>1.5</v>
      </c>
      <c r="C50" s="6">
        <f t="shared" si="2"/>
        <v>3.5</v>
      </c>
      <c r="D50" s="6">
        <f t="shared" si="2"/>
        <v>1.5</v>
      </c>
      <c r="E50" s="6">
        <f t="shared" si="2"/>
        <v>3.5</v>
      </c>
    </row>
    <row r="51" spans="1:7">
      <c r="A51" s="2" t="s">
        <v>122</v>
      </c>
      <c r="B51" s="6">
        <f t="shared" si="2"/>
        <v>1.5</v>
      </c>
      <c r="C51" s="6">
        <f t="shared" si="2"/>
        <v>1.5</v>
      </c>
      <c r="D51" s="6">
        <f t="shared" si="2"/>
        <v>3.5</v>
      </c>
      <c r="E51" s="6">
        <f t="shared" si="2"/>
        <v>3.5</v>
      </c>
    </row>
    <row r="52" spans="1:7">
      <c r="A52" s="2" t="s">
        <v>123</v>
      </c>
      <c r="B52" s="6">
        <f t="shared" si="2"/>
        <v>1</v>
      </c>
      <c r="C52" s="6">
        <f t="shared" si="2"/>
        <v>3</v>
      </c>
      <c r="D52" s="6">
        <f t="shared" si="2"/>
        <v>3</v>
      </c>
      <c r="E52" s="6">
        <f t="shared" si="2"/>
        <v>3</v>
      </c>
    </row>
    <row r="53" spans="1:7">
      <c r="B53" s="6"/>
      <c r="C53" s="6"/>
      <c r="F53" s="6" t="s">
        <v>68</v>
      </c>
    </row>
    <row r="54" spans="1:7">
      <c r="A54" s="2" t="s">
        <v>124</v>
      </c>
      <c r="B54" s="6">
        <f>(B50-B52)^2</f>
        <v>0.25</v>
      </c>
      <c r="C54" s="6">
        <f>(C50-C52)^2</f>
        <v>0.25</v>
      </c>
      <c r="D54" s="6">
        <f>(D50-D52)^2</f>
        <v>2.25</v>
      </c>
      <c r="E54" s="6">
        <f>(E50-E52)^2</f>
        <v>0.25</v>
      </c>
      <c r="F54" s="6">
        <f>SUM(B54:E54)</f>
        <v>3</v>
      </c>
    </row>
    <row r="55" spans="1:7">
      <c r="A55" s="2" t="s">
        <v>125</v>
      </c>
      <c r="B55" s="6">
        <f>(B51-B52)^2</f>
        <v>0.25</v>
      </c>
      <c r="C55" s="6">
        <f>(C51-C52)^2</f>
        <v>2.25</v>
      </c>
      <c r="D55" s="6">
        <f>(D51-D52)^2</f>
        <v>0.25</v>
      </c>
      <c r="E55" s="6">
        <f>(E51-E52)^2</f>
        <v>0.25</v>
      </c>
      <c r="F55" s="6">
        <f>SUM(B55:E55)</f>
        <v>3</v>
      </c>
    </row>
    <row r="56" spans="1:7">
      <c r="B56" s="6"/>
      <c r="C56" s="6"/>
    </row>
    <row r="57" spans="1:7">
      <c r="B57" s="6"/>
      <c r="C57" s="6"/>
      <c r="F57" t="s">
        <v>86</v>
      </c>
      <c r="G57">
        <v>4</v>
      </c>
    </row>
    <row r="58" spans="1:7">
      <c r="B58" s="6"/>
      <c r="C58" s="6"/>
    </row>
    <row r="59" spans="1:7">
      <c r="A59" s="24" t="s">
        <v>120</v>
      </c>
      <c r="B59" s="23">
        <f>1-6*F54/(G57*(G57^2-1))</f>
        <v>0.7</v>
      </c>
      <c r="C59" s="23">
        <f>1-6*F55/(G57*(G57^2-1))</f>
        <v>0.7</v>
      </c>
    </row>
    <row r="61" spans="1:7">
      <c r="A61" s="71" t="s">
        <v>199</v>
      </c>
    </row>
    <row r="62" spans="1:7">
      <c r="B62" s="2" t="s">
        <v>45</v>
      </c>
      <c r="C62" s="2" t="s">
        <v>46</v>
      </c>
      <c r="D62" s="2" t="s">
        <v>48</v>
      </c>
      <c r="E62" s="2" t="s">
        <v>47</v>
      </c>
      <c r="F62" s="19" t="s">
        <v>188</v>
      </c>
    </row>
    <row r="63" spans="1:7">
      <c r="A63" s="2" t="s">
        <v>42</v>
      </c>
      <c r="B63" s="6">
        <v>10</v>
      </c>
      <c r="C63" s="6">
        <v>100</v>
      </c>
      <c r="D63" s="6">
        <v>10</v>
      </c>
      <c r="E63" s="6">
        <v>100</v>
      </c>
      <c r="F63" s="25" t="s">
        <v>188</v>
      </c>
    </row>
    <row r="64" spans="1:7">
      <c r="A64" s="2" t="s">
        <v>43</v>
      </c>
      <c r="B64" s="6">
        <v>10</v>
      </c>
      <c r="C64" s="6">
        <v>10</v>
      </c>
      <c r="D64" s="6">
        <v>100</v>
      </c>
      <c r="E64" s="6">
        <v>100</v>
      </c>
      <c r="F64" s="25" t="s">
        <v>188</v>
      </c>
    </row>
    <row r="65" spans="1:7">
      <c r="A65" s="2" t="s">
        <v>44</v>
      </c>
      <c r="B65" s="6">
        <f>SUM(B63:B64)</f>
        <v>20</v>
      </c>
      <c r="C65" s="6">
        <f>SUM(C63:C64)</f>
        <v>110</v>
      </c>
      <c r="D65" s="6">
        <f>SUM(D63:D64)</f>
        <v>110</v>
      </c>
      <c r="E65" s="6">
        <f>SUM(E63:E64)</f>
        <v>200</v>
      </c>
      <c r="F65" s="25" t="s">
        <v>188</v>
      </c>
      <c r="G65" s="76" t="s">
        <v>206</v>
      </c>
    </row>
    <row r="68" spans="1:7">
      <c r="A68" s="2" t="s">
        <v>118</v>
      </c>
      <c r="B68" s="49"/>
      <c r="C68" s="49"/>
      <c r="F68" s="13"/>
    </row>
    <row r="69" spans="1:7">
      <c r="A69" s="2" t="s">
        <v>121</v>
      </c>
      <c r="B69" s="6">
        <f t="shared" ref="B69:E71" si="3">RANK(B63,$B63:$E63,1)+0.5*(COUNTIF($B63:$E63,B63)-1)</f>
        <v>1.5</v>
      </c>
      <c r="C69" s="6">
        <f t="shared" si="3"/>
        <v>3.5</v>
      </c>
      <c r="D69" s="6">
        <f t="shared" si="3"/>
        <v>1.5</v>
      </c>
      <c r="E69" s="6">
        <f t="shared" si="3"/>
        <v>3.5</v>
      </c>
    </row>
    <row r="70" spans="1:7">
      <c r="A70" s="2" t="s">
        <v>122</v>
      </c>
      <c r="B70" s="6">
        <f t="shared" si="3"/>
        <v>1.5</v>
      </c>
      <c r="C70" s="6">
        <f t="shared" si="3"/>
        <v>1.5</v>
      </c>
      <c r="D70" s="6">
        <f t="shared" si="3"/>
        <v>3.5</v>
      </c>
      <c r="E70" s="6">
        <f t="shared" si="3"/>
        <v>3.5</v>
      </c>
    </row>
    <row r="71" spans="1:7">
      <c r="A71" s="2" t="s">
        <v>123</v>
      </c>
      <c r="B71" s="6">
        <f t="shared" si="3"/>
        <v>1</v>
      </c>
      <c r="C71" s="6">
        <f t="shared" si="3"/>
        <v>2.5</v>
      </c>
      <c r="D71" s="6">
        <f t="shared" si="3"/>
        <v>2.5</v>
      </c>
      <c r="E71" s="6">
        <f t="shared" si="3"/>
        <v>4</v>
      </c>
    </row>
    <row r="72" spans="1:7">
      <c r="B72" s="6"/>
      <c r="C72" s="6"/>
      <c r="F72" s="6" t="s">
        <v>68</v>
      </c>
    </row>
    <row r="73" spans="1:7">
      <c r="A73" s="2" t="s">
        <v>124</v>
      </c>
      <c r="B73" s="6">
        <f>(B69-B71)^2</f>
        <v>0.25</v>
      </c>
      <c r="C73" s="6">
        <f>(C69-C71)^2</f>
        <v>1</v>
      </c>
      <c r="D73" s="6">
        <f>(D69-D71)^2</f>
        <v>1</v>
      </c>
      <c r="E73" s="6">
        <f>(E69-E71)^2</f>
        <v>0.25</v>
      </c>
      <c r="F73" s="6">
        <f>SUM(B73:E73)</f>
        <v>2.5</v>
      </c>
    </row>
    <row r="74" spans="1:7">
      <c r="A74" s="2" t="s">
        <v>125</v>
      </c>
      <c r="B74" s="6">
        <f>(B70-B71)^2</f>
        <v>0.25</v>
      </c>
      <c r="C74" s="6">
        <f>(C70-C71)^2</f>
        <v>1</v>
      </c>
      <c r="D74" s="6">
        <f>(D70-D71)^2</f>
        <v>1</v>
      </c>
      <c r="E74" s="6">
        <f>(E70-E71)^2</f>
        <v>0.25</v>
      </c>
      <c r="F74" s="6">
        <f>SUM(B74:E74)</f>
        <v>2.5</v>
      </c>
    </row>
    <row r="75" spans="1:7">
      <c r="B75" s="6"/>
      <c r="C75" s="6"/>
    </row>
    <row r="76" spans="1:7">
      <c r="B76" s="6"/>
      <c r="C76" s="6"/>
      <c r="F76" t="s">
        <v>86</v>
      </c>
      <c r="G76">
        <v>4</v>
      </c>
    </row>
    <row r="77" spans="1:7">
      <c r="B77" s="6"/>
      <c r="C77" s="6"/>
    </row>
    <row r="78" spans="1:7">
      <c r="A78" s="24" t="s">
        <v>120</v>
      </c>
      <c r="B78" s="23">
        <f>1-6*F73/(G76*(G76^2-1))</f>
        <v>0.75</v>
      </c>
      <c r="C78" s="23">
        <f>1-6*F74/(G76*(G76^2-1))</f>
        <v>0.75</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election sqref="A1:F1"/>
    </sheetView>
  </sheetViews>
  <sheetFormatPr baseColWidth="10" defaultColWidth="11" defaultRowHeight="15" x14ac:dyDescent="0"/>
  <cols>
    <col min="1" max="1" width="18.83203125" customWidth="1"/>
  </cols>
  <sheetData>
    <row r="1" spans="1:6" ht="18">
      <c r="A1" s="36" t="s">
        <v>204</v>
      </c>
      <c r="B1" s="35"/>
      <c r="C1" s="35"/>
      <c r="D1" s="35"/>
      <c r="E1" s="35"/>
      <c r="F1" s="35"/>
    </row>
    <row r="3" spans="1:6">
      <c r="A3" s="72" t="s">
        <v>191</v>
      </c>
    </row>
    <row r="4" spans="1:6">
      <c r="B4" s="12" t="s">
        <v>45</v>
      </c>
      <c r="C4" s="12" t="s">
        <v>46</v>
      </c>
      <c r="D4" s="12" t="s">
        <v>48</v>
      </c>
      <c r="E4" s="12" t="s">
        <v>47</v>
      </c>
    </row>
    <row r="5" spans="1:6">
      <c r="A5" s="2" t="s">
        <v>42</v>
      </c>
      <c r="B5" s="6">
        <v>8</v>
      </c>
      <c r="C5" s="6">
        <v>10</v>
      </c>
      <c r="D5" s="6">
        <v>12</v>
      </c>
      <c r="E5" s="6">
        <v>10</v>
      </c>
    </row>
    <row r="6" spans="1:6">
      <c r="A6" s="2" t="s">
        <v>43</v>
      </c>
      <c r="B6" s="6">
        <v>6</v>
      </c>
      <c r="C6" s="6">
        <v>12</v>
      </c>
      <c r="D6" s="6">
        <v>12</v>
      </c>
      <c r="E6" s="6">
        <v>8</v>
      </c>
    </row>
    <row r="7" spans="1:6">
      <c r="A7" s="2" t="s">
        <v>44</v>
      </c>
      <c r="B7" s="6">
        <f>MAX(B5:B6)</f>
        <v>8</v>
      </c>
      <c r="C7" s="6">
        <f>MAX(C5:C6)</f>
        <v>12</v>
      </c>
      <c r="D7" s="6">
        <f>MAX(D5:D6)</f>
        <v>12</v>
      </c>
      <c r="E7" s="6">
        <f>MAX(E5:E6)</f>
        <v>10</v>
      </c>
    </row>
    <row r="8" spans="1:6">
      <c r="B8" s="6"/>
      <c r="C8" s="6"/>
      <c r="D8" s="6"/>
      <c r="E8" s="6"/>
    </row>
    <row r="9" spans="1:6">
      <c r="A9" s="2" t="s">
        <v>182</v>
      </c>
      <c r="B9" s="6" t="str">
        <f>IF(B5=B7,"Yes","No")</f>
        <v>Yes</v>
      </c>
      <c r="C9" s="6" t="str">
        <f>IF(C5=C7,"Yes","No")</f>
        <v>No</v>
      </c>
      <c r="D9" s="6" t="str">
        <f>IF(D5=D7,"Yes","No")</f>
        <v>Yes</v>
      </c>
      <c r="E9" s="6" t="str">
        <f>IF(E5=E7,"Yes","No")</f>
        <v>Yes</v>
      </c>
    </row>
    <row r="10" spans="1:6">
      <c r="A10" s="2" t="s">
        <v>183</v>
      </c>
      <c r="B10" s="6" t="str">
        <f>IF(B6=B7,"Yes","No")</f>
        <v>No</v>
      </c>
      <c r="C10" s="6" t="str">
        <f>IF(C6=C7,"Yes","No")</f>
        <v>Yes</v>
      </c>
      <c r="D10" s="6" t="str">
        <f>IF(D6=D7,"Yes","No")</f>
        <v>Yes</v>
      </c>
      <c r="E10" s="6" t="str">
        <f>IF(E6=E7,"Yes","No")</f>
        <v>No</v>
      </c>
    </row>
    <row r="11" spans="1:6">
      <c r="B11" s="6"/>
      <c r="C11" s="6"/>
      <c r="D11" s="6"/>
      <c r="E11" s="6"/>
    </row>
    <row r="12" spans="1:6">
      <c r="A12" s="2" t="s">
        <v>90</v>
      </c>
      <c r="B12" s="74">
        <f>COUNTIF(B9:E9,"Yes")/4</f>
        <v>0.75</v>
      </c>
      <c r="C12" s="74"/>
      <c r="D12" s="6"/>
      <c r="E12" s="6"/>
    </row>
    <row r="13" spans="1:6">
      <c r="A13" s="2" t="s">
        <v>91</v>
      </c>
      <c r="B13" s="11">
        <f>COUNTIF(B10:E10,"Yes")/4</f>
        <v>0.5</v>
      </c>
      <c r="C13" s="11"/>
      <c r="D13" s="6"/>
      <c r="E13" s="6"/>
    </row>
    <row r="14" spans="1:6">
      <c r="A14" s="2" t="s">
        <v>88</v>
      </c>
      <c r="B14" s="11">
        <f>STDEV(B5:E5)</f>
        <v>1.6329931618554521</v>
      </c>
      <c r="C14" s="11">
        <f>_xlfn.STDEV.P(B5:E5)</f>
        <v>1.4142135623730951</v>
      </c>
      <c r="D14" s="6"/>
      <c r="E14" s="6"/>
    </row>
    <row r="15" spans="1:6">
      <c r="A15" s="2" t="s">
        <v>89</v>
      </c>
      <c r="B15" s="11">
        <f>STDEV(B6:E6)</f>
        <v>3</v>
      </c>
      <c r="C15" s="11">
        <f>_xlfn.STDEV.P(B6:E6)</f>
        <v>2.598076211353316</v>
      </c>
      <c r="D15" s="6"/>
      <c r="E15" s="6"/>
    </row>
    <row r="16" spans="1:6">
      <c r="A16" s="2" t="s">
        <v>87</v>
      </c>
      <c r="B16" s="11">
        <f>STDEV(B7:E7)</f>
        <v>1.9148542155126762</v>
      </c>
      <c r="C16" s="11">
        <f>STDEV(B7:E7)</f>
        <v>1.9148542155126762</v>
      </c>
      <c r="D16" s="6"/>
      <c r="E16" s="6"/>
    </row>
    <row r="17" spans="1:6">
      <c r="B17" s="6"/>
      <c r="C17" s="6"/>
      <c r="D17" s="6"/>
      <c r="E17" s="6"/>
    </row>
    <row r="18" spans="1:6">
      <c r="A18" s="73" t="s">
        <v>92</v>
      </c>
      <c r="B18" s="23">
        <f>B12*B14/B16</f>
        <v>0.63960214906683122</v>
      </c>
      <c r="C18" s="75">
        <f>B12*C14/C16</f>
        <v>0.55391170940699741</v>
      </c>
      <c r="D18" s="6"/>
      <c r="E18" s="6"/>
    </row>
    <row r="19" spans="1:6">
      <c r="A19" s="73" t="s">
        <v>93</v>
      </c>
      <c r="B19" s="23">
        <f>B13*B15/B16</f>
        <v>0.78334945180064031</v>
      </c>
      <c r="C19" s="75">
        <f>B13*C15/C16</f>
        <v>0.67840052529996819</v>
      </c>
      <c r="D19" s="6"/>
      <c r="E19" s="6"/>
    </row>
    <row r="21" spans="1:6">
      <c r="B21" s="6" t="s">
        <v>94</v>
      </c>
      <c r="C21" s="6" t="s">
        <v>95</v>
      </c>
    </row>
    <row r="22" spans="1:6">
      <c r="B22" t="s">
        <v>202</v>
      </c>
    </row>
    <row r="24" spans="1:6">
      <c r="A24" s="76" t="s">
        <v>201</v>
      </c>
    </row>
    <row r="25" spans="1:6">
      <c r="A25" s="72" t="s">
        <v>70</v>
      </c>
    </row>
    <row r="26" spans="1:6">
      <c r="B26" s="49" t="s">
        <v>45</v>
      </c>
      <c r="C26" s="49" t="s">
        <v>46</v>
      </c>
      <c r="D26" s="49" t="s">
        <v>48</v>
      </c>
      <c r="E26" s="49" t="s">
        <v>47</v>
      </c>
      <c r="F26" s="6" t="s">
        <v>188</v>
      </c>
    </row>
    <row r="27" spans="1:6">
      <c r="A27" s="2" t="s">
        <v>42</v>
      </c>
      <c r="B27" s="6">
        <v>10</v>
      </c>
      <c r="C27" s="6">
        <v>100</v>
      </c>
      <c r="D27" s="6">
        <v>10</v>
      </c>
      <c r="E27" s="6">
        <v>100</v>
      </c>
      <c r="F27" s="6" t="s">
        <v>188</v>
      </c>
    </row>
    <row r="28" spans="1:6">
      <c r="A28" s="2" t="s">
        <v>43</v>
      </c>
      <c r="B28" s="6">
        <v>20</v>
      </c>
      <c r="C28" s="6">
        <v>20</v>
      </c>
      <c r="D28" s="6">
        <v>20</v>
      </c>
      <c r="E28" s="6">
        <v>20</v>
      </c>
      <c r="F28" s="6" t="s">
        <v>188</v>
      </c>
    </row>
    <row r="29" spans="1:6">
      <c r="A29" s="2" t="s">
        <v>44</v>
      </c>
      <c r="B29" s="6">
        <f>MAX(B27:B28)</f>
        <v>20</v>
      </c>
      <c r="C29" s="6">
        <f>MAX(C27:C28)</f>
        <v>100</v>
      </c>
      <c r="D29" s="6">
        <f>MAX(D27:D28)</f>
        <v>20</v>
      </c>
      <c r="E29" s="6">
        <f>MAX(E27:E28)</f>
        <v>100</v>
      </c>
      <c r="F29" s="6" t="s">
        <v>188</v>
      </c>
    </row>
    <row r="30" spans="1:6">
      <c r="B30" s="6"/>
      <c r="C30" s="6"/>
      <c r="D30" s="6"/>
      <c r="E30" s="6"/>
    </row>
    <row r="31" spans="1:6">
      <c r="A31" s="2" t="s">
        <v>182</v>
      </c>
      <c r="B31" s="6" t="str">
        <f>IF(B27=B29,"Yes","No")</f>
        <v>No</v>
      </c>
      <c r="C31" s="6" t="str">
        <f>IF(C27=C29,"Yes","No")</f>
        <v>Yes</v>
      </c>
      <c r="D31" s="6" t="str">
        <f>IF(D27=D29,"Yes","No")</f>
        <v>No</v>
      </c>
      <c r="E31" s="6" t="str">
        <f>IF(E27=E29,"Yes","No")</f>
        <v>Yes</v>
      </c>
    </row>
    <row r="32" spans="1:6">
      <c r="A32" s="2" t="s">
        <v>183</v>
      </c>
      <c r="B32" s="6" t="str">
        <f>IF(B28=B29,"Yes","No")</f>
        <v>Yes</v>
      </c>
      <c r="C32" s="6" t="str">
        <f>IF(C28=C29,"Yes","No")</f>
        <v>No</v>
      </c>
      <c r="D32" s="6" t="str">
        <f>IF(D28=D29,"Yes","No")</f>
        <v>Yes</v>
      </c>
      <c r="E32" s="6" t="str">
        <f>IF(E28=E29,"Yes","No")</f>
        <v>No</v>
      </c>
    </row>
    <row r="33" spans="1:7">
      <c r="B33" s="6"/>
      <c r="C33" s="6"/>
      <c r="D33" s="6"/>
      <c r="E33" s="6"/>
    </row>
    <row r="34" spans="1:7">
      <c r="A34" s="2" t="s">
        <v>90</v>
      </c>
      <c r="B34" s="74">
        <f>COUNTIF(B31:E31,"Yes")/4</f>
        <v>0.5</v>
      </c>
      <c r="C34" s="74"/>
      <c r="D34" s="6"/>
      <c r="E34" s="6"/>
    </row>
    <row r="35" spans="1:7">
      <c r="A35" s="2" t="s">
        <v>91</v>
      </c>
      <c r="B35" s="11">
        <f>COUNTIF(B32:E32,"Yes")/4</f>
        <v>0.5</v>
      </c>
      <c r="C35" s="11"/>
      <c r="D35" s="6"/>
      <c r="E35" s="6"/>
    </row>
    <row r="36" spans="1:7">
      <c r="A36" s="2" t="s">
        <v>88</v>
      </c>
      <c r="B36" s="11">
        <f>STDEV(B27:E27)</f>
        <v>51.96152422706632</v>
      </c>
      <c r="C36" s="11"/>
      <c r="D36" s="6"/>
      <c r="E36" s="6"/>
    </row>
    <row r="37" spans="1:7">
      <c r="A37" s="2" t="s">
        <v>89</v>
      </c>
      <c r="B37" s="11">
        <f>STDEV(B28:E28)</f>
        <v>0</v>
      </c>
      <c r="C37" s="11"/>
      <c r="D37" s="6"/>
      <c r="E37" s="6"/>
    </row>
    <row r="38" spans="1:7">
      <c r="A38" s="2" t="s">
        <v>87</v>
      </c>
      <c r="B38" s="11">
        <f>STDEV(B29:E29)</f>
        <v>46.188021535170066</v>
      </c>
      <c r="C38" s="11"/>
      <c r="D38" s="6"/>
      <c r="E38" s="6"/>
    </row>
    <row r="39" spans="1:7">
      <c r="B39" s="6"/>
      <c r="C39" s="11"/>
      <c r="D39" s="6"/>
      <c r="E39" s="6"/>
    </row>
    <row r="40" spans="1:7">
      <c r="A40" s="73" t="s">
        <v>92</v>
      </c>
      <c r="B40" s="23">
        <f>B34*B36/B38</f>
        <v>0.5625</v>
      </c>
      <c r="C40" s="11"/>
      <c r="D40" s="6"/>
      <c r="E40" s="6"/>
    </row>
    <row r="41" spans="1:7">
      <c r="A41" s="73" t="s">
        <v>93</v>
      </c>
      <c r="B41" s="23">
        <f>B35*B37/B38</f>
        <v>0</v>
      </c>
      <c r="C41" s="11"/>
      <c r="D41" s="6"/>
      <c r="E41" s="6"/>
    </row>
    <row r="42" spans="1:7">
      <c r="C42" s="11"/>
    </row>
    <row r="43" spans="1:7">
      <c r="A43" s="72" t="s">
        <v>203</v>
      </c>
    </row>
    <row r="44" spans="1:7">
      <c r="B44" s="49" t="s">
        <v>45</v>
      </c>
      <c r="C44" s="49" t="s">
        <v>46</v>
      </c>
      <c r="D44" s="49" t="s">
        <v>48</v>
      </c>
      <c r="E44" s="49" t="s">
        <v>47</v>
      </c>
      <c r="F44" s="6" t="s">
        <v>188</v>
      </c>
    </row>
    <row r="45" spans="1:7">
      <c r="A45" s="2" t="s">
        <v>42</v>
      </c>
      <c r="B45" s="6">
        <v>10</v>
      </c>
      <c r="C45" s="6">
        <v>100</v>
      </c>
      <c r="D45" s="6">
        <v>10</v>
      </c>
      <c r="E45" s="6">
        <v>100</v>
      </c>
      <c r="F45" s="6" t="s">
        <v>188</v>
      </c>
    </row>
    <row r="46" spans="1:7">
      <c r="A46" s="2" t="s">
        <v>43</v>
      </c>
      <c r="B46" s="6">
        <v>20</v>
      </c>
      <c r="C46" s="6">
        <v>20</v>
      </c>
      <c r="D46" s="6">
        <v>20</v>
      </c>
      <c r="E46" s="6">
        <v>20</v>
      </c>
      <c r="F46" s="6" t="s">
        <v>188</v>
      </c>
    </row>
    <row r="47" spans="1:7">
      <c r="A47" s="2" t="s">
        <v>44</v>
      </c>
      <c r="B47" s="6">
        <f>SUM(B45:B46)</f>
        <v>30</v>
      </c>
      <c r="C47" s="6">
        <f>SUM(C45:C46)</f>
        <v>120</v>
      </c>
      <c r="D47" s="6">
        <f>SUM(D45:D46)</f>
        <v>30</v>
      </c>
      <c r="E47" s="6">
        <f>SUM(E45:E46)</f>
        <v>120</v>
      </c>
      <c r="F47" s="6" t="s">
        <v>188</v>
      </c>
      <c r="G47" s="76" t="s">
        <v>206</v>
      </c>
    </row>
    <row r="48" spans="1:7">
      <c r="B48" s="6"/>
      <c r="C48" s="6"/>
      <c r="D48" s="6"/>
      <c r="E48" s="6"/>
    </row>
    <row r="49" spans="1:7">
      <c r="A49" s="2" t="s">
        <v>182</v>
      </c>
      <c r="B49" s="6" t="s">
        <v>184</v>
      </c>
      <c r="C49" s="6" t="s">
        <v>184</v>
      </c>
      <c r="D49" s="6" t="s">
        <v>184</v>
      </c>
      <c r="E49" s="6" t="s">
        <v>184</v>
      </c>
      <c r="G49" s="76" t="s">
        <v>205</v>
      </c>
    </row>
    <row r="50" spans="1:7">
      <c r="A50" s="2" t="s">
        <v>183</v>
      </c>
      <c r="B50" s="6" t="s">
        <v>184</v>
      </c>
      <c r="C50" s="6" t="s">
        <v>184</v>
      </c>
      <c r="D50" s="6" t="s">
        <v>184</v>
      </c>
      <c r="E50" s="6" t="s">
        <v>184</v>
      </c>
      <c r="G50" s="76" t="s">
        <v>205</v>
      </c>
    </row>
    <row r="51" spans="1:7">
      <c r="B51" s="6"/>
      <c r="C51" s="6"/>
      <c r="D51" s="6"/>
      <c r="E51" s="6"/>
    </row>
    <row r="52" spans="1:7">
      <c r="A52" s="2" t="s">
        <v>90</v>
      </c>
      <c r="B52" s="74">
        <f>COUNTIF(B49:E49,"Yes")/4</f>
        <v>1</v>
      </c>
      <c r="C52" s="74"/>
      <c r="D52" s="6"/>
      <c r="E52" s="6"/>
    </row>
    <row r="53" spans="1:7">
      <c r="A53" s="2" t="s">
        <v>91</v>
      </c>
      <c r="B53" s="11">
        <f>COUNTIF(B50:E50,"Yes")/4</f>
        <v>1</v>
      </c>
      <c r="C53" s="11"/>
      <c r="D53" s="6"/>
      <c r="E53" s="6"/>
    </row>
    <row r="54" spans="1:7">
      <c r="A54" s="2" t="s">
        <v>88</v>
      </c>
      <c r="B54" s="11">
        <f>STDEV(B45:E45)</f>
        <v>51.96152422706632</v>
      </c>
      <c r="C54" s="11"/>
      <c r="D54" s="6"/>
      <c r="E54" s="6"/>
    </row>
    <row r="55" spans="1:7">
      <c r="A55" s="2" t="s">
        <v>89</v>
      </c>
      <c r="B55" s="11">
        <f>STDEV(B46:E46)</f>
        <v>0</v>
      </c>
      <c r="C55" s="11"/>
      <c r="D55" s="6"/>
      <c r="E55" s="6"/>
    </row>
    <row r="56" spans="1:7">
      <c r="A56" s="2" t="s">
        <v>87</v>
      </c>
      <c r="B56" s="11">
        <f>STDEV(B47:E47)</f>
        <v>51.96152422706632</v>
      </c>
      <c r="C56" s="11"/>
      <c r="D56" s="6"/>
      <c r="E56" s="6"/>
    </row>
    <row r="57" spans="1:7">
      <c r="B57" s="6"/>
      <c r="C57" s="11"/>
      <c r="D57" s="6"/>
      <c r="E57" s="6"/>
    </row>
    <row r="58" spans="1:7">
      <c r="A58" s="73" t="s">
        <v>92</v>
      </c>
      <c r="B58" s="23">
        <f>B52*B54/B56</f>
        <v>1</v>
      </c>
      <c r="C58" s="11"/>
      <c r="D58" s="6"/>
      <c r="E58" s="6"/>
    </row>
    <row r="59" spans="1:7">
      <c r="A59" s="73" t="s">
        <v>93</v>
      </c>
      <c r="B59" s="23">
        <f>B53*B55/B56</f>
        <v>0</v>
      </c>
      <c r="C59" s="11"/>
      <c r="D59" s="6"/>
      <c r="E59" s="6"/>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workbookViewId="0">
      <selection sqref="A1:G1"/>
    </sheetView>
  </sheetViews>
  <sheetFormatPr baseColWidth="10" defaultColWidth="11" defaultRowHeight="15" x14ac:dyDescent="0"/>
  <cols>
    <col min="1" max="1" width="31.83203125" customWidth="1"/>
  </cols>
  <sheetData>
    <row r="1" spans="1:8" ht="18">
      <c r="A1" s="36" t="s">
        <v>209</v>
      </c>
      <c r="B1" s="35"/>
      <c r="C1" s="35"/>
      <c r="D1" s="35"/>
      <c r="E1" s="35"/>
      <c r="F1" s="35"/>
      <c r="G1" s="35"/>
    </row>
    <row r="3" spans="1:8">
      <c r="A3" s="71" t="s">
        <v>191</v>
      </c>
    </row>
    <row r="4" spans="1:8">
      <c r="B4" s="12" t="s">
        <v>45</v>
      </c>
      <c r="C4" s="12" t="s">
        <v>46</v>
      </c>
      <c r="D4" s="12" t="s">
        <v>48</v>
      </c>
      <c r="E4" s="12" t="s">
        <v>47</v>
      </c>
      <c r="G4" s="12" t="s">
        <v>99</v>
      </c>
    </row>
    <row r="5" spans="1:8">
      <c r="A5" s="2" t="s">
        <v>42</v>
      </c>
      <c r="B5" s="6">
        <v>8</v>
      </c>
      <c r="C5" s="6">
        <v>10</v>
      </c>
      <c r="D5" s="6">
        <v>12</v>
      </c>
      <c r="E5" s="6">
        <v>10</v>
      </c>
    </row>
    <row r="6" spans="1:8">
      <c r="A6" s="2" t="s">
        <v>43</v>
      </c>
      <c r="B6" s="6">
        <v>6</v>
      </c>
      <c r="C6" s="6">
        <v>12</v>
      </c>
      <c r="D6" s="6">
        <v>12</v>
      </c>
      <c r="E6" s="6">
        <v>8</v>
      </c>
    </row>
    <row r="7" spans="1:8">
      <c r="A7" s="2" t="s">
        <v>44</v>
      </c>
      <c r="B7" s="6">
        <f>MAX(B5:B6)</f>
        <v>8</v>
      </c>
      <c r="C7" s="6">
        <f>MAX(C5:C6)</f>
        <v>12</v>
      </c>
      <c r="D7" s="6">
        <f>MAX(D5:D6)</f>
        <v>12</v>
      </c>
      <c r="E7" s="6">
        <f>MAX(E5:E6)</f>
        <v>10</v>
      </c>
      <c r="G7" s="6">
        <f>AVERAGE(B7:E7)/4</f>
        <v>2.625</v>
      </c>
    </row>
    <row r="8" spans="1:8">
      <c r="B8" s="6"/>
      <c r="C8" s="6"/>
      <c r="D8" s="6"/>
      <c r="E8" s="6"/>
    </row>
    <row r="9" spans="1:8">
      <c r="A9" s="2" t="s">
        <v>97</v>
      </c>
      <c r="B9" s="25"/>
      <c r="C9" s="25"/>
      <c r="D9" s="6"/>
      <c r="E9" s="6"/>
      <c r="F9" s="6"/>
      <c r="G9" s="12" t="s">
        <v>100</v>
      </c>
      <c r="H9" s="6"/>
    </row>
    <row r="10" spans="1:8">
      <c r="A10" s="19" t="s">
        <v>98</v>
      </c>
      <c r="B10" s="6">
        <f>B7-B5</f>
        <v>0</v>
      </c>
      <c r="C10" s="6">
        <f>C7-C5</f>
        <v>2</v>
      </c>
      <c r="D10" s="6">
        <f>D7-D5</f>
        <v>0</v>
      </c>
      <c r="E10" s="6">
        <f>E7-E5</f>
        <v>0</v>
      </c>
      <c r="F10" s="6"/>
      <c r="G10" s="6"/>
      <c r="H10" s="6"/>
    </row>
    <row r="11" spans="1:8">
      <c r="A11" s="19" t="s">
        <v>96</v>
      </c>
      <c r="B11" s="6">
        <f>B5/(B5+B10)</f>
        <v>1</v>
      </c>
      <c r="C11" s="6">
        <f>C5/(C5+C10)</f>
        <v>0.83333333333333337</v>
      </c>
      <c r="D11" s="6">
        <f>D5/(D5+D10)</f>
        <v>1</v>
      </c>
      <c r="E11" s="6">
        <f>E5/(E5+E10)</f>
        <v>1</v>
      </c>
      <c r="F11" s="6"/>
      <c r="G11" s="6"/>
      <c r="H11" s="6"/>
    </row>
    <row r="12" spans="1:8">
      <c r="A12" s="19" t="s">
        <v>102</v>
      </c>
      <c r="B12" s="6">
        <f>B11*B7/$G7</f>
        <v>3.0476190476190474</v>
      </c>
      <c r="C12" s="6">
        <f>C11*C7/$G7</f>
        <v>3.8095238095238093</v>
      </c>
      <c r="D12" s="6">
        <f>D11*D7/$G7</f>
        <v>4.5714285714285712</v>
      </c>
      <c r="E12" s="6">
        <f>E11*E7/$G7</f>
        <v>3.8095238095238093</v>
      </c>
      <c r="F12" s="6"/>
      <c r="G12" s="23">
        <f>AVERAGE(B12:E12)/4</f>
        <v>0.95238095238095233</v>
      </c>
      <c r="H12" s="6"/>
    </row>
    <row r="13" spans="1:8">
      <c r="A13" s="19"/>
      <c r="B13" s="6"/>
      <c r="C13" s="6"/>
      <c r="D13" s="6"/>
      <c r="E13" s="6"/>
      <c r="F13" s="6"/>
      <c r="G13" s="11"/>
      <c r="H13" s="6"/>
    </row>
    <row r="14" spans="1:8">
      <c r="B14" s="6"/>
      <c r="C14" s="6"/>
      <c r="D14" s="6"/>
      <c r="E14" s="6"/>
      <c r="F14" s="6"/>
      <c r="G14" s="11"/>
      <c r="H14" s="6"/>
    </row>
    <row r="15" spans="1:8">
      <c r="A15" s="2" t="s">
        <v>101</v>
      </c>
      <c r="B15" s="6"/>
      <c r="C15" s="6"/>
      <c r="D15" s="6"/>
      <c r="E15" s="6"/>
      <c r="F15" s="6"/>
      <c r="G15" s="11"/>
      <c r="H15" s="6"/>
    </row>
    <row r="16" spans="1:8">
      <c r="A16" s="19" t="s">
        <v>98</v>
      </c>
      <c r="B16" s="6">
        <f>B7-B6</f>
        <v>2</v>
      </c>
      <c r="C16" s="6">
        <f>C7-C6</f>
        <v>0</v>
      </c>
      <c r="D16" s="6">
        <f>D7-D6</f>
        <v>0</v>
      </c>
      <c r="E16" s="6">
        <f>E7-E6</f>
        <v>2</v>
      </c>
      <c r="F16" s="6"/>
      <c r="G16" s="11"/>
      <c r="H16" s="6"/>
    </row>
    <row r="17" spans="1:8">
      <c r="A17" s="19" t="s">
        <v>96</v>
      </c>
      <c r="B17" s="6">
        <f>B6/(B6+B16)</f>
        <v>0.75</v>
      </c>
      <c r="C17" s="6">
        <f>C6/(C6+C16)</f>
        <v>1</v>
      </c>
      <c r="D17" s="6">
        <f>D6/(D6+D16)</f>
        <v>1</v>
      </c>
      <c r="E17" s="6">
        <f>E6/(E6+E16)</f>
        <v>0.8</v>
      </c>
      <c r="F17" s="6"/>
      <c r="G17" s="11"/>
      <c r="H17" s="6"/>
    </row>
    <row r="18" spans="1:8">
      <c r="A18" s="19" t="s">
        <v>102</v>
      </c>
      <c r="B18" s="6">
        <f>B17*B7/$G7</f>
        <v>2.2857142857142856</v>
      </c>
      <c r="C18" s="6">
        <f>C17*C7/$G7</f>
        <v>4.5714285714285712</v>
      </c>
      <c r="D18" s="6">
        <f>D17*D7/$G7</f>
        <v>4.5714285714285712</v>
      </c>
      <c r="E18" s="6">
        <f>E17*E7/$G7</f>
        <v>3.0476190476190474</v>
      </c>
      <c r="F18" s="6"/>
      <c r="G18" s="23">
        <f>AVERAGE(B18:E18)/4</f>
        <v>0.90476190476190466</v>
      </c>
      <c r="H18" s="6"/>
    </row>
    <row r="19" spans="1:8">
      <c r="A19" s="19"/>
      <c r="B19" s="6"/>
      <c r="C19" s="6"/>
      <c r="D19" s="6"/>
      <c r="E19" s="6"/>
      <c r="F19" s="6"/>
      <c r="G19" s="6"/>
      <c r="H19" s="6"/>
    </row>
    <row r="20" spans="1:8">
      <c r="B20" s="6"/>
      <c r="C20" s="6"/>
    </row>
    <row r="21" spans="1:8">
      <c r="A21" s="76" t="s">
        <v>201</v>
      </c>
    </row>
    <row r="22" spans="1:8">
      <c r="A22" s="71" t="s">
        <v>70</v>
      </c>
    </row>
    <row r="24" spans="1:8">
      <c r="B24" s="12" t="s">
        <v>45</v>
      </c>
      <c r="C24" s="12" t="s">
        <v>46</v>
      </c>
      <c r="D24" s="12" t="s">
        <v>48</v>
      </c>
      <c r="E24" s="12" t="s">
        <v>47</v>
      </c>
      <c r="G24" s="12" t="s">
        <v>99</v>
      </c>
    </row>
    <row r="25" spans="1:8">
      <c r="A25" s="2" t="s">
        <v>42</v>
      </c>
      <c r="B25" s="6">
        <v>10</v>
      </c>
      <c r="C25" s="6">
        <v>100</v>
      </c>
      <c r="D25" s="6">
        <v>10</v>
      </c>
      <c r="E25" s="6">
        <v>100</v>
      </c>
    </row>
    <row r="26" spans="1:8">
      <c r="A26" s="2" t="s">
        <v>43</v>
      </c>
      <c r="B26" s="6">
        <v>20</v>
      </c>
      <c r="C26" s="6">
        <v>20</v>
      </c>
      <c r="D26" s="6">
        <v>20</v>
      </c>
      <c r="E26" s="6">
        <v>20</v>
      </c>
    </row>
    <row r="27" spans="1:8">
      <c r="A27" s="2" t="s">
        <v>44</v>
      </c>
      <c r="B27" s="6">
        <f>MAX(B25:B26)</f>
        <v>20</v>
      </c>
      <c r="C27" s="6">
        <f>MAX(C25:C26)</f>
        <v>100</v>
      </c>
      <c r="D27" s="6">
        <f>MAX(D25:D26)</f>
        <v>20</v>
      </c>
      <c r="E27" s="6">
        <f>MAX(E25:E26)</f>
        <v>100</v>
      </c>
      <c r="G27" s="6">
        <f>AVERAGE(B27:E27)/4</f>
        <v>15</v>
      </c>
    </row>
    <row r="28" spans="1:8">
      <c r="B28" s="6"/>
      <c r="C28" s="6"/>
      <c r="D28" s="6"/>
      <c r="E28" s="6"/>
    </row>
    <row r="29" spans="1:8">
      <c r="A29" s="2" t="s">
        <v>97</v>
      </c>
      <c r="B29" s="25"/>
      <c r="C29" s="25"/>
      <c r="D29" s="6"/>
      <c r="E29" s="6"/>
      <c r="F29" s="6"/>
      <c r="G29" s="12" t="s">
        <v>100</v>
      </c>
    </row>
    <row r="30" spans="1:8">
      <c r="A30" s="19" t="s">
        <v>98</v>
      </c>
      <c r="B30" s="6">
        <f>B27-B25</f>
        <v>10</v>
      </c>
      <c r="C30" s="6">
        <f>C27-C25</f>
        <v>0</v>
      </c>
      <c r="D30" s="6">
        <f>D27-D25</f>
        <v>10</v>
      </c>
      <c r="E30" s="6">
        <f>E27-E25</f>
        <v>0</v>
      </c>
      <c r="F30" s="6"/>
      <c r="G30" s="6"/>
    </row>
    <row r="31" spans="1:8">
      <c r="A31" s="19" t="s">
        <v>96</v>
      </c>
      <c r="B31" s="6">
        <f>B25/(B25+B30)</f>
        <v>0.5</v>
      </c>
      <c r="C31" s="6">
        <f>C25/(C25+C30)</f>
        <v>1</v>
      </c>
      <c r="D31" s="6">
        <f>D25/(D25+D30)</f>
        <v>0.5</v>
      </c>
      <c r="E31" s="6">
        <f>E25/(E25+E30)</f>
        <v>1</v>
      </c>
      <c r="F31" s="6"/>
      <c r="G31" s="6"/>
    </row>
    <row r="32" spans="1:8">
      <c r="A32" s="19" t="s">
        <v>102</v>
      </c>
      <c r="B32" s="6">
        <f>B31*B27/$G27</f>
        <v>0.66666666666666663</v>
      </c>
      <c r="C32" s="6">
        <f>C31*C27/$G27</f>
        <v>6.666666666666667</v>
      </c>
      <c r="D32" s="6">
        <f>D31*D27/$G27</f>
        <v>0.66666666666666663</v>
      </c>
      <c r="E32" s="6">
        <f>E31*E27/$G27</f>
        <v>6.666666666666667</v>
      </c>
      <c r="F32" s="6"/>
      <c r="G32" s="23">
        <f>AVERAGE(B32:E32)/4</f>
        <v>0.91666666666666674</v>
      </c>
    </row>
    <row r="33" spans="1:8">
      <c r="A33" s="19"/>
      <c r="B33" s="6"/>
      <c r="C33" s="6"/>
      <c r="D33" s="6"/>
      <c r="E33" s="6"/>
      <c r="F33" s="6"/>
      <c r="G33" s="11"/>
    </row>
    <row r="34" spans="1:8">
      <c r="B34" s="6"/>
      <c r="C34" s="6"/>
      <c r="D34" s="6"/>
      <c r="E34" s="6"/>
      <c r="F34" s="6"/>
      <c r="G34" s="11"/>
    </row>
    <row r="35" spans="1:8">
      <c r="A35" s="2" t="s">
        <v>101</v>
      </c>
      <c r="B35" s="6"/>
      <c r="C35" s="6"/>
      <c r="D35" s="6"/>
      <c r="E35" s="6"/>
      <c r="F35" s="6"/>
      <c r="G35" s="11"/>
    </row>
    <row r="36" spans="1:8">
      <c r="A36" s="19" t="s">
        <v>98</v>
      </c>
      <c r="B36" s="6">
        <f>B27-B26</f>
        <v>0</v>
      </c>
      <c r="C36" s="6">
        <f>C27-C26</f>
        <v>80</v>
      </c>
      <c r="D36" s="6">
        <f>D27-D26</f>
        <v>0</v>
      </c>
      <c r="E36" s="6">
        <f>E27-E26</f>
        <v>80</v>
      </c>
      <c r="F36" s="6"/>
      <c r="G36" s="11"/>
    </row>
    <row r="37" spans="1:8">
      <c r="A37" s="19" t="s">
        <v>96</v>
      </c>
      <c r="B37" s="6">
        <f>B26/(B26+B36)</f>
        <v>1</v>
      </c>
      <c r="C37" s="6">
        <f>C26/(C26+C36)</f>
        <v>0.2</v>
      </c>
      <c r="D37" s="6">
        <f>D26/(D26+D36)</f>
        <v>1</v>
      </c>
      <c r="E37" s="6">
        <f>E26/(E26+E36)</f>
        <v>0.2</v>
      </c>
      <c r="F37" s="6"/>
      <c r="G37" s="11"/>
    </row>
    <row r="38" spans="1:8">
      <c r="A38" s="19" t="s">
        <v>102</v>
      </c>
      <c r="B38" s="6">
        <f>B37*B27/$G27</f>
        <v>1.3333333333333333</v>
      </c>
      <c r="C38" s="6">
        <f>C37*C27/$G27</f>
        <v>1.3333333333333333</v>
      </c>
      <c r="D38" s="6">
        <f>D37*D27/$G27</f>
        <v>1.3333333333333333</v>
      </c>
      <c r="E38" s="6">
        <f>E37*E27/$G27</f>
        <v>1.3333333333333333</v>
      </c>
      <c r="F38" s="6"/>
      <c r="G38" s="23">
        <f>AVERAGE(B38:E38)/4</f>
        <v>0.33333333333333331</v>
      </c>
    </row>
    <row r="40" spans="1:8">
      <c r="A40" s="71" t="s">
        <v>194</v>
      </c>
    </row>
    <row r="42" spans="1:8">
      <c r="B42" s="49" t="s">
        <v>45</v>
      </c>
      <c r="C42" s="49" t="s">
        <v>46</v>
      </c>
      <c r="D42" s="49" t="s">
        <v>48</v>
      </c>
      <c r="E42" s="49" t="s">
        <v>47</v>
      </c>
      <c r="G42" s="49" t="s">
        <v>99</v>
      </c>
    </row>
    <row r="43" spans="1:8">
      <c r="A43" s="2" t="s">
        <v>42</v>
      </c>
      <c r="B43" s="6">
        <v>10</v>
      </c>
      <c r="C43" s="6">
        <v>100</v>
      </c>
      <c r="D43" s="6">
        <v>10</v>
      </c>
      <c r="E43" s="6">
        <v>100</v>
      </c>
    </row>
    <row r="44" spans="1:8">
      <c r="A44" s="2" t="s">
        <v>43</v>
      </c>
      <c r="B44" s="6">
        <v>20</v>
      </c>
      <c r="C44" s="6">
        <v>20</v>
      </c>
      <c r="D44" s="6">
        <v>20</v>
      </c>
      <c r="E44" s="6">
        <v>20</v>
      </c>
    </row>
    <row r="45" spans="1:8">
      <c r="A45" s="2" t="s">
        <v>44</v>
      </c>
      <c r="B45" s="6">
        <f>SUM(B43:B44)</f>
        <v>30</v>
      </c>
      <c r="C45" s="6">
        <f>SUM(C43:C44)</f>
        <v>120</v>
      </c>
      <c r="D45" s="6">
        <f>SUM(D43:D44)</f>
        <v>30</v>
      </c>
      <c r="E45" s="6">
        <f>SUM(E43:E44)</f>
        <v>120</v>
      </c>
      <c r="G45" s="6">
        <f>AVERAGE(B45:E45)/4</f>
        <v>18.75</v>
      </c>
      <c r="H45" s="76" t="s">
        <v>206</v>
      </c>
    </row>
    <row r="46" spans="1:8">
      <c r="B46" s="6"/>
      <c r="C46" s="6"/>
      <c r="D46" s="6"/>
      <c r="E46" s="6"/>
    </row>
    <row r="47" spans="1:8">
      <c r="A47" s="2" t="s">
        <v>97</v>
      </c>
      <c r="B47" s="25"/>
      <c r="C47" s="25"/>
      <c r="D47" s="6"/>
      <c r="E47" s="6"/>
      <c r="F47" s="6"/>
      <c r="G47" s="49" t="s">
        <v>100</v>
      </c>
    </row>
    <row r="48" spans="1:8">
      <c r="A48" s="19" t="s">
        <v>98</v>
      </c>
      <c r="B48" s="6">
        <v>0</v>
      </c>
      <c r="C48" s="6">
        <v>0</v>
      </c>
      <c r="D48" s="6">
        <v>0</v>
      </c>
      <c r="E48" s="6">
        <v>0</v>
      </c>
      <c r="F48" s="6"/>
      <c r="G48" s="6"/>
      <c r="H48" s="76" t="s">
        <v>208</v>
      </c>
    </row>
    <row r="49" spans="1:8">
      <c r="A49" s="19" t="s">
        <v>96</v>
      </c>
      <c r="B49" s="6">
        <f>B43/(B43+B48)</f>
        <v>1</v>
      </c>
      <c r="C49" s="6">
        <f>C43/(C43+C48)</f>
        <v>1</v>
      </c>
      <c r="D49" s="6">
        <f>D43/(D43+D48)</f>
        <v>1</v>
      </c>
      <c r="E49" s="6">
        <f>E43/(E43+E48)</f>
        <v>1</v>
      </c>
      <c r="F49" s="6"/>
      <c r="G49" s="6"/>
    </row>
    <row r="50" spans="1:8">
      <c r="A50" s="19" t="s">
        <v>102</v>
      </c>
      <c r="B50" s="6">
        <f>B49*B45/$G45</f>
        <v>1.6</v>
      </c>
      <c r="C50" s="6">
        <f>C49*C45/$G45</f>
        <v>6.4</v>
      </c>
      <c r="D50" s="6">
        <f>D49*D45/$G45</f>
        <v>1.6</v>
      </c>
      <c r="E50" s="6">
        <f>E49*E45/$G45</f>
        <v>6.4</v>
      </c>
      <c r="F50" s="6"/>
      <c r="G50" s="23">
        <f>AVERAGE(B50:E50)/4</f>
        <v>1</v>
      </c>
    </row>
    <row r="51" spans="1:8">
      <c r="A51" s="19"/>
      <c r="B51" s="6"/>
      <c r="C51" s="6"/>
      <c r="D51" s="6"/>
      <c r="E51" s="6"/>
      <c r="F51" s="6"/>
      <c r="G51" s="11"/>
    </row>
    <row r="52" spans="1:8">
      <c r="B52" s="6"/>
      <c r="C52" s="6"/>
      <c r="D52" s="6"/>
      <c r="E52" s="6"/>
      <c r="F52" s="6"/>
      <c r="G52" s="11"/>
    </row>
    <row r="53" spans="1:8">
      <c r="A53" s="2" t="s">
        <v>101</v>
      </c>
      <c r="B53" s="6"/>
      <c r="C53" s="6"/>
      <c r="D53" s="6"/>
      <c r="E53" s="6"/>
      <c r="F53" s="6"/>
      <c r="G53" s="11"/>
    </row>
    <row r="54" spans="1:8">
      <c r="A54" s="19" t="s">
        <v>98</v>
      </c>
      <c r="B54" s="6">
        <v>0</v>
      </c>
      <c r="C54" s="6">
        <v>0</v>
      </c>
      <c r="D54" s="6">
        <v>0</v>
      </c>
      <c r="E54" s="6">
        <v>0</v>
      </c>
      <c r="F54" s="6"/>
      <c r="G54" s="11"/>
      <c r="H54" s="76" t="s">
        <v>208</v>
      </c>
    </row>
    <row r="55" spans="1:8">
      <c r="A55" s="19" t="s">
        <v>96</v>
      </c>
      <c r="B55" s="6">
        <f>B44/(B44+B54)</f>
        <v>1</v>
      </c>
      <c r="C55" s="6">
        <f>C44/(C44+C54)</f>
        <v>1</v>
      </c>
      <c r="D55" s="6">
        <f>D44/(D44+D54)</f>
        <v>1</v>
      </c>
      <c r="E55" s="6">
        <f>E44/(E44+E54)</f>
        <v>1</v>
      </c>
      <c r="F55" s="6"/>
      <c r="G55" s="11"/>
    </row>
    <row r="56" spans="1:8">
      <c r="A56" s="19" t="s">
        <v>102</v>
      </c>
      <c r="B56" s="6">
        <f>B55*B45/$G45</f>
        <v>1.6</v>
      </c>
      <c r="C56" s="6">
        <f>C55*C45/$G45</f>
        <v>6.4</v>
      </c>
      <c r="D56" s="6">
        <f>D55*D45/$G45</f>
        <v>1.6</v>
      </c>
      <c r="E56" s="6">
        <f>E55*E45/$G45</f>
        <v>6.4</v>
      </c>
      <c r="F56" s="6"/>
      <c r="G56" s="23">
        <f>AVERAGE(B56:E56)/4</f>
        <v>1</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6"/>
  <sheetViews>
    <sheetView workbookViewId="0">
      <selection activeCell="AB3" sqref="AB3"/>
    </sheetView>
  </sheetViews>
  <sheetFormatPr baseColWidth="10" defaultColWidth="5.1640625" defaultRowHeight="15" x14ac:dyDescent="0"/>
  <cols>
    <col min="1" max="25" width="5.1640625" style="6"/>
  </cols>
  <sheetData>
    <row r="1" spans="1:51" ht="18">
      <c r="A1" s="88" t="s">
        <v>222</v>
      </c>
      <c r="B1" s="89"/>
      <c r="C1" s="89"/>
      <c r="D1" s="89"/>
      <c r="E1" s="89"/>
      <c r="F1" s="89"/>
      <c r="G1" s="89"/>
      <c r="H1" s="90"/>
      <c r="I1" s="90"/>
      <c r="J1" s="90"/>
      <c r="K1" s="90"/>
      <c r="L1" s="90"/>
      <c r="M1" s="90"/>
      <c r="N1" s="90"/>
      <c r="O1" s="90"/>
      <c r="P1" s="90"/>
      <c r="Q1" s="90"/>
      <c r="R1" s="90"/>
      <c r="S1" s="90"/>
      <c r="T1" s="90"/>
      <c r="U1" s="90"/>
      <c r="V1" s="90"/>
      <c r="W1" s="90"/>
      <c r="X1" s="90"/>
    </row>
    <row r="3" spans="1:51">
      <c r="AB3" s="76" t="s">
        <v>221</v>
      </c>
    </row>
    <row r="4" spans="1:51">
      <c r="AB4" s="86" t="s">
        <v>207</v>
      </c>
      <c r="AC4" s="87"/>
    </row>
    <row r="5" spans="1:51">
      <c r="B5" s="8">
        <v>1</v>
      </c>
      <c r="C5" s="8">
        <f>B5+1</f>
        <v>2</v>
      </c>
      <c r="D5" s="8">
        <f t="shared" ref="D5:X5" si="0">C5+1</f>
        <v>3</v>
      </c>
      <c r="E5" s="8">
        <f t="shared" si="0"/>
        <v>4</v>
      </c>
      <c r="F5" s="8">
        <f t="shared" si="0"/>
        <v>5</v>
      </c>
      <c r="G5" s="8">
        <f t="shared" si="0"/>
        <v>6</v>
      </c>
      <c r="H5" s="8">
        <f t="shared" si="0"/>
        <v>7</v>
      </c>
      <c r="I5" s="8">
        <f t="shared" si="0"/>
        <v>8</v>
      </c>
      <c r="J5" s="8">
        <f t="shared" si="0"/>
        <v>9</v>
      </c>
      <c r="K5" s="8">
        <f t="shared" si="0"/>
        <v>10</v>
      </c>
      <c r="L5" s="8">
        <f t="shared" si="0"/>
        <v>11</v>
      </c>
      <c r="M5" s="8">
        <f t="shared" si="0"/>
        <v>12</v>
      </c>
      <c r="N5" s="8">
        <f t="shared" si="0"/>
        <v>13</v>
      </c>
      <c r="O5" s="8">
        <f t="shared" si="0"/>
        <v>14</v>
      </c>
      <c r="P5" s="8">
        <f t="shared" si="0"/>
        <v>15</v>
      </c>
      <c r="Q5" s="8">
        <f t="shared" si="0"/>
        <v>16</v>
      </c>
      <c r="R5" s="8">
        <f t="shared" si="0"/>
        <v>17</v>
      </c>
      <c r="S5" s="8">
        <f t="shared" si="0"/>
        <v>18</v>
      </c>
      <c r="T5" s="8">
        <f t="shared" si="0"/>
        <v>19</v>
      </c>
      <c r="U5" s="8">
        <f t="shared" si="0"/>
        <v>20</v>
      </c>
      <c r="V5" s="8">
        <f t="shared" si="0"/>
        <v>21</v>
      </c>
      <c r="W5" s="8">
        <f t="shared" si="0"/>
        <v>22</v>
      </c>
      <c r="X5" s="8">
        <f t="shared" si="0"/>
        <v>23</v>
      </c>
      <c r="AB5" t="s">
        <v>72</v>
      </c>
    </row>
    <row r="6" spans="1:51">
      <c r="A6" s="6">
        <v>1</v>
      </c>
      <c r="B6" s="20">
        <v>1</v>
      </c>
      <c r="C6" s="20">
        <v>1</v>
      </c>
      <c r="D6" s="21"/>
      <c r="E6" s="21"/>
      <c r="F6" s="21"/>
      <c r="G6" s="21"/>
      <c r="H6" s="21"/>
      <c r="I6" s="21"/>
      <c r="J6" s="21"/>
      <c r="K6" s="21"/>
      <c r="L6"/>
      <c r="O6" s="21"/>
      <c r="P6" s="21"/>
      <c r="Q6" s="21"/>
      <c r="AC6">
        <v>1</v>
      </c>
      <c r="AD6">
        <f>AC6+1</f>
        <v>2</v>
      </c>
      <c r="AE6">
        <f t="shared" ref="AE6:AR6" si="1">AD6+1</f>
        <v>3</v>
      </c>
      <c r="AF6">
        <f t="shared" si="1"/>
        <v>4</v>
      </c>
      <c r="AG6">
        <f t="shared" si="1"/>
        <v>5</v>
      </c>
      <c r="AH6">
        <f t="shared" si="1"/>
        <v>6</v>
      </c>
      <c r="AI6">
        <f t="shared" si="1"/>
        <v>7</v>
      </c>
      <c r="AJ6">
        <f t="shared" si="1"/>
        <v>8</v>
      </c>
      <c r="AK6">
        <f t="shared" si="1"/>
        <v>9</v>
      </c>
      <c r="AL6">
        <f t="shared" si="1"/>
        <v>10</v>
      </c>
      <c r="AM6">
        <f t="shared" si="1"/>
        <v>11</v>
      </c>
      <c r="AN6">
        <f t="shared" si="1"/>
        <v>12</v>
      </c>
      <c r="AO6">
        <f t="shared" si="1"/>
        <v>13</v>
      </c>
      <c r="AP6">
        <f t="shared" si="1"/>
        <v>14</v>
      </c>
      <c r="AQ6">
        <f t="shared" si="1"/>
        <v>15</v>
      </c>
      <c r="AR6">
        <f t="shared" si="1"/>
        <v>16</v>
      </c>
    </row>
    <row r="7" spans="1:51">
      <c r="A7" s="6">
        <v>2</v>
      </c>
      <c r="B7" s="21"/>
      <c r="C7" s="21"/>
      <c r="D7" s="20">
        <v>1</v>
      </c>
      <c r="E7"/>
      <c r="F7" s="21"/>
      <c r="G7" s="21"/>
      <c r="H7" s="21"/>
      <c r="I7" s="21"/>
      <c r="J7" s="21"/>
      <c r="K7" s="21"/>
      <c r="L7"/>
      <c r="O7" s="21"/>
      <c r="P7" s="21"/>
      <c r="Q7" s="21"/>
      <c r="AB7" s="6">
        <v>1</v>
      </c>
      <c r="AC7" s="20">
        <v>1</v>
      </c>
      <c r="AD7" s="20">
        <v>1</v>
      </c>
      <c r="AE7" s="21"/>
      <c r="AF7" s="21"/>
      <c r="AG7" s="21"/>
      <c r="AH7" s="21"/>
      <c r="AI7" s="21"/>
      <c r="AJ7" s="21"/>
      <c r="AK7" s="21"/>
      <c r="AL7" s="21"/>
      <c r="AM7" s="21"/>
      <c r="AN7" s="21"/>
      <c r="AO7" s="21"/>
      <c r="AP7" s="21"/>
      <c r="AQ7" s="21"/>
      <c r="AR7" s="21"/>
      <c r="AS7" s="6"/>
      <c r="AT7" s="6"/>
      <c r="AU7" s="6"/>
      <c r="AV7" s="6"/>
      <c r="AW7" s="6"/>
      <c r="AX7" s="6"/>
      <c r="AY7" s="6"/>
    </row>
    <row r="8" spans="1:51">
      <c r="A8" s="6">
        <v>3</v>
      </c>
      <c r="B8" s="21"/>
      <c r="C8" s="21"/>
      <c r="D8"/>
      <c r="E8" s="20">
        <v>1</v>
      </c>
      <c r="F8" s="20">
        <v>1</v>
      </c>
      <c r="G8" s="20">
        <v>1</v>
      </c>
      <c r="H8" s="20">
        <v>1</v>
      </c>
      <c r="J8" s="21"/>
      <c r="K8" s="21"/>
      <c r="L8" s="21"/>
      <c r="O8" s="21"/>
      <c r="P8" s="21"/>
      <c r="Q8" s="21"/>
      <c r="AB8" s="6">
        <v>2</v>
      </c>
      <c r="AC8" s="21"/>
      <c r="AD8" s="21"/>
      <c r="AE8" s="20">
        <v>1</v>
      </c>
      <c r="AF8" s="21"/>
      <c r="AG8" s="21"/>
      <c r="AH8" s="21"/>
      <c r="AI8" s="21"/>
      <c r="AJ8" s="21"/>
      <c r="AK8" s="21"/>
      <c r="AL8" s="21"/>
      <c r="AM8" s="21"/>
      <c r="AN8" s="21"/>
      <c r="AO8" s="21"/>
      <c r="AP8" s="21"/>
      <c r="AQ8" s="21"/>
      <c r="AR8" s="21"/>
      <c r="AS8" s="6"/>
      <c r="AT8" s="6"/>
      <c r="AU8" s="6"/>
      <c r="AV8" s="6"/>
      <c r="AW8" s="6"/>
      <c r="AX8" s="6"/>
      <c r="AY8" s="6"/>
    </row>
    <row r="9" spans="1:51">
      <c r="A9" s="6">
        <v>4</v>
      </c>
      <c r="B9" s="21"/>
      <c r="C9" s="21"/>
      <c r="D9"/>
      <c r="E9" s="21"/>
      <c r="F9"/>
      <c r="G9"/>
      <c r="H9"/>
      <c r="I9" s="20">
        <v>1</v>
      </c>
      <c r="J9" s="20">
        <v>1</v>
      </c>
      <c r="K9" s="21"/>
      <c r="L9" s="21"/>
      <c r="M9" s="21"/>
      <c r="N9" s="21"/>
      <c r="O9" s="21"/>
      <c r="P9" s="21"/>
      <c r="Q9" s="21"/>
      <c r="R9" s="21"/>
      <c r="S9" s="21"/>
      <c r="T9" s="21"/>
      <c r="U9" s="21"/>
      <c r="AB9" s="6">
        <v>3</v>
      </c>
      <c r="AC9" s="21"/>
      <c r="AD9" s="21"/>
      <c r="AE9" s="20">
        <v>1</v>
      </c>
      <c r="AF9" s="20">
        <v>1</v>
      </c>
      <c r="AG9" s="20">
        <v>1</v>
      </c>
      <c r="AH9" s="20">
        <v>1</v>
      </c>
      <c r="AI9" s="6"/>
      <c r="AJ9" s="21"/>
      <c r="AK9" s="21"/>
      <c r="AL9" s="21"/>
      <c r="AM9" s="21"/>
      <c r="AN9" s="21"/>
      <c r="AO9" s="21"/>
      <c r="AP9" s="21"/>
      <c r="AQ9" s="21"/>
      <c r="AR9" s="21"/>
      <c r="AS9" s="6"/>
      <c r="AT9" s="6"/>
      <c r="AU9" s="6"/>
      <c r="AV9" s="6"/>
      <c r="AW9" s="6"/>
      <c r="AX9" s="6"/>
      <c r="AY9" s="6"/>
    </row>
    <row r="10" spans="1:51">
      <c r="A10" s="6">
        <v>5</v>
      </c>
      <c r="B10" s="21"/>
      <c r="C10" s="21"/>
      <c r="D10"/>
      <c r="E10" s="21"/>
      <c r="F10" s="21"/>
      <c r="G10"/>
      <c r="H10"/>
      <c r="I10" s="21"/>
      <c r="J10" s="21"/>
      <c r="K10" s="20">
        <v>1</v>
      </c>
      <c r="L10" s="20">
        <v>1</v>
      </c>
      <c r="M10" s="20">
        <v>1</v>
      </c>
      <c r="N10" s="20">
        <v>1</v>
      </c>
      <c r="O10" s="21"/>
      <c r="P10" s="21"/>
      <c r="Q10" s="21"/>
      <c r="R10" s="21"/>
      <c r="S10" s="21"/>
      <c r="T10" s="21"/>
      <c r="U10" s="21"/>
      <c r="AB10" s="6">
        <v>4</v>
      </c>
      <c r="AC10" s="21"/>
      <c r="AD10" s="21"/>
      <c r="AE10" s="21"/>
      <c r="AF10" s="20">
        <v>1</v>
      </c>
      <c r="AG10" s="20">
        <v>1</v>
      </c>
      <c r="AH10" s="21"/>
      <c r="AI10" s="21"/>
      <c r="AJ10" s="21"/>
      <c r="AK10" s="21"/>
      <c r="AL10" s="21"/>
      <c r="AM10" s="21"/>
      <c r="AN10" s="21"/>
      <c r="AO10" s="21"/>
      <c r="AP10" s="21"/>
      <c r="AQ10" s="21"/>
      <c r="AR10" s="21"/>
      <c r="AS10" s="21"/>
      <c r="AT10" s="21"/>
      <c r="AU10" s="21"/>
      <c r="AV10" s="21"/>
      <c r="AW10" s="6"/>
      <c r="AX10" s="6"/>
      <c r="AY10" s="6"/>
    </row>
    <row r="11" spans="1:51">
      <c r="A11" s="21"/>
      <c r="B11" s="21"/>
      <c r="C11" s="21"/>
      <c r="D11" s="21"/>
      <c r="E11" s="21"/>
      <c r="F11" s="21"/>
      <c r="G11" s="21"/>
      <c r="H11" s="21"/>
      <c r="I11" s="21"/>
      <c r="J11" s="21"/>
      <c r="K11" s="21"/>
      <c r="L11" s="21"/>
      <c r="AB11" s="6">
        <v>5</v>
      </c>
      <c r="AC11" s="21"/>
      <c r="AD11" s="21"/>
      <c r="AE11" s="21"/>
      <c r="AF11" s="21"/>
      <c r="AG11" s="21"/>
      <c r="AH11" s="21"/>
      <c r="AI11" s="20">
        <v>1</v>
      </c>
      <c r="AJ11" s="20">
        <v>1</v>
      </c>
      <c r="AK11" s="20">
        <v>1</v>
      </c>
      <c r="AL11" s="20">
        <v>1</v>
      </c>
      <c r="AM11" s="6"/>
      <c r="AN11" s="21"/>
      <c r="AO11" s="21"/>
      <c r="AP11" s="21"/>
      <c r="AQ11" s="21"/>
      <c r="AR11" s="21"/>
      <c r="AS11" s="21"/>
      <c r="AT11" s="21"/>
      <c r="AU11" s="21"/>
      <c r="AV11" s="21"/>
      <c r="AW11" s="6"/>
      <c r="AX11" s="6"/>
      <c r="AY11" s="6"/>
    </row>
    <row r="12" spans="1:51">
      <c r="A12" s="21"/>
      <c r="B12" s="21"/>
      <c r="C12" s="21"/>
      <c r="D12" s="21"/>
      <c r="E12" s="21"/>
      <c r="F12" s="21"/>
      <c r="G12" s="21"/>
      <c r="H12" s="21"/>
      <c r="I12" s="21"/>
      <c r="J12" s="21"/>
      <c r="K12" s="21"/>
      <c r="L12" s="21"/>
      <c r="AB12" s="86" t="s">
        <v>69</v>
      </c>
      <c r="AC12" s="87"/>
      <c r="AD12" s="21"/>
      <c r="AE12" s="21"/>
      <c r="AF12" s="21"/>
      <c r="AG12" s="21"/>
      <c r="AH12" s="21"/>
      <c r="AI12" s="21"/>
      <c r="AJ12" s="21"/>
      <c r="AK12" s="21"/>
      <c r="AL12" s="21"/>
      <c r="AM12" s="21"/>
      <c r="AN12" s="6"/>
      <c r="AO12" s="6"/>
      <c r="AP12" s="6"/>
      <c r="AQ12" s="6"/>
      <c r="AR12" s="6"/>
      <c r="AS12" s="6"/>
      <c r="AT12" s="6"/>
      <c r="AU12" s="6"/>
      <c r="AV12" s="6"/>
      <c r="AW12" s="6"/>
      <c r="AX12" s="6"/>
      <c r="AY12" s="6"/>
    </row>
    <row r="13" spans="1:51">
      <c r="AB13" t="s">
        <v>73</v>
      </c>
      <c r="AM13" s="21"/>
      <c r="AN13" s="6"/>
      <c r="AO13" s="6"/>
      <c r="AP13" s="6"/>
      <c r="AQ13" s="6"/>
      <c r="AR13" s="6"/>
      <c r="AS13" s="6"/>
      <c r="AT13" s="6"/>
      <c r="AU13" s="6"/>
      <c r="AV13" s="6"/>
      <c r="AW13" s="6"/>
      <c r="AX13" s="6"/>
      <c r="AY13" s="6"/>
    </row>
    <row r="14" spans="1:51">
      <c r="A14" s="13" t="s">
        <v>74</v>
      </c>
      <c r="AB14" s="3">
        <v>1</v>
      </c>
      <c r="AC14" s="20">
        <v>1</v>
      </c>
      <c r="AD14" s="20">
        <v>1</v>
      </c>
      <c r="AE14" s="21"/>
      <c r="AF14" s="21"/>
      <c r="AG14" s="21"/>
      <c r="AH14" s="21"/>
      <c r="AI14" s="21"/>
      <c r="AJ14" s="21"/>
      <c r="AK14" s="21"/>
      <c r="AL14" s="21"/>
    </row>
    <row r="15" spans="1:51">
      <c r="A15" s="6">
        <v>1</v>
      </c>
      <c r="B15" s="6">
        <f>IF(B6=1,1,0)</f>
        <v>1</v>
      </c>
      <c r="C15" s="6">
        <f t="shared" ref="C15:X15" si="2">IF(C6=1,1,0)</f>
        <v>1</v>
      </c>
      <c r="D15" s="6">
        <f t="shared" si="2"/>
        <v>0</v>
      </c>
      <c r="E15" s="6">
        <f t="shared" si="2"/>
        <v>0</v>
      </c>
      <c r="F15" s="6">
        <f t="shared" si="2"/>
        <v>0</v>
      </c>
      <c r="G15" s="6">
        <f t="shared" si="2"/>
        <v>0</v>
      </c>
      <c r="H15" s="6">
        <f t="shared" si="2"/>
        <v>0</v>
      </c>
      <c r="I15" s="6">
        <f t="shared" si="2"/>
        <v>0</v>
      </c>
      <c r="J15" s="6">
        <f t="shared" si="2"/>
        <v>0</v>
      </c>
      <c r="K15" s="6">
        <f t="shared" si="2"/>
        <v>0</v>
      </c>
      <c r="L15" s="6">
        <f t="shared" si="2"/>
        <v>0</v>
      </c>
      <c r="M15" s="6">
        <f t="shared" si="2"/>
        <v>0</v>
      </c>
      <c r="N15" s="6">
        <f t="shared" si="2"/>
        <v>0</v>
      </c>
      <c r="O15" s="6">
        <f t="shared" si="2"/>
        <v>0</v>
      </c>
      <c r="P15" s="6">
        <f t="shared" si="2"/>
        <v>0</v>
      </c>
      <c r="Q15" s="6">
        <f t="shared" si="2"/>
        <v>0</v>
      </c>
      <c r="R15" s="6">
        <f t="shared" si="2"/>
        <v>0</v>
      </c>
      <c r="S15" s="6">
        <f t="shared" si="2"/>
        <v>0</v>
      </c>
      <c r="T15" s="6">
        <f t="shared" si="2"/>
        <v>0</v>
      </c>
      <c r="U15" s="6">
        <f t="shared" si="2"/>
        <v>0</v>
      </c>
      <c r="V15" s="6">
        <f t="shared" si="2"/>
        <v>0</v>
      </c>
      <c r="W15" s="6">
        <f t="shared" si="2"/>
        <v>0</v>
      </c>
      <c r="X15" s="6">
        <f t="shared" si="2"/>
        <v>0</v>
      </c>
      <c r="AB15" s="3">
        <v>2</v>
      </c>
      <c r="AC15" s="21"/>
      <c r="AD15" s="21"/>
      <c r="AF15" s="20">
        <v>1</v>
      </c>
      <c r="AG15" s="21"/>
      <c r="AH15" s="21"/>
      <c r="AI15" s="21"/>
      <c r="AJ15" s="21"/>
      <c r="AK15" s="21"/>
      <c r="AL15" s="21"/>
    </row>
    <row r="16" spans="1:51">
      <c r="A16" s="6">
        <v>2</v>
      </c>
      <c r="AB16" s="3">
        <v>3</v>
      </c>
      <c r="AC16" s="21"/>
      <c r="AD16" s="21"/>
      <c r="AE16" s="20">
        <v>1</v>
      </c>
      <c r="AF16" s="20">
        <v>1</v>
      </c>
      <c r="AG16" s="20">
        <v>1</v>
      </c>
      <c r="AH16" s="20">
        <v>1</v>
      </c>
      <c r="AI16" s="6"/>
      <c r="AJ16" s="21"/>
      <c r="AK16" s="21"/>
      <c r="AL16" s="21"/>
      <c r="AM16" s="21"/>
      <c r="AN16" s="21"/>
      <c r="AO16" s="21"/>
      <c r="AP16" s="21"/>
      <c r="AQ16" s="21"/>
      <c r="AR16" s="21"/>
      <c r="AS16" s="6"/>
      <c r="AT16" s="6"/>
      <c r="AU16" s="6"/>
      <c r="AV16" s="6"/>
      <c r="AW16" s="6"/>
      <c r="AX16" s="6"/>
      <c r="AY16" s="6"/>
    </row>
    <row r="17" spans="1:51">
      <c r="A17" s="6">
        <v>3</v>
      </c>
      <c r="AB17" s="3">
        <v>4</v>
      </c>
      <c r="AC17" s="21"/>
      <c r="AD17" s="21"/>
      <c r="AE17" s="21"/>
      <c r="AG17" s="20">
        <v>1</v>
      </c>
      <c r="AH17" s="20">
        <v>1</v>
      </c>
      <c r="AI17" s="21"/>
      <c r="AJ17" s="21"/>
      <c r="AK17" s="21"/>
      <c r="AL17" s="21"/>
      <c r="AM17" s="21"/>
      <c r="AN17" s="21"/>
      <c r="AO17" s="21"/>
      <c r="AP17" s="21"/>
      <c r="AQ17" s="21"/>
      <c r="AR17" s="21"/>
      <c r="AS17" s="6"/>
      <c r="AT17" s="6"/>
      <c r="AU17" s="6"/>
      <c r="AV17" s="6"/>
      <c r="AW17" s="6"/>
      <c r="AX17" s="6"/>
      <c r="AY17" s="6"/>
    </row>
    <row r="18" spans="1:51">
      <c r="A18" s="6">
        <v>4</v>
      </c>
      <c r="AB18" s="3">
        <v>5</v>
      </c>
      <c r="AC18" s="21"/>
      <c r="AD18" s="21"/>
      <c r="AE18" s="21"/>
      <c r="AF18" s="21"/>
      <c r="AG18" s="21"/>
      <c r="AH18" s="21"/>
      <c r="AI18" s="20">
        <v>1</v>
      </c>
      <c r="AJ18" s="20">
        <v>1</v>
      </c>
      <c r="AK18" s="20">
        <v>1</v>
      </c>
      <c r="AL18" s="20">
        <v>1</v>
      </c>
      <c r="AM18" s="21"/>
      <c r="AN18" s="21"/>
      <c r="AO18" s="21"/>
      <c r="AP18" s="21"/>
      <c r="AQ18" s="21"/>
      <c r="AR18" s="21"/>
      <c r="AS18" s="6"/>
      <c r="AT18" s="6"/>
      <c r="AU18" s="6"/>
      <c r="AV18" s="6"/>
      <c r="AW18" s="6"/>
      <c r="AX18" s="6"/>
      <c r="AY18" s="6"/>
    </row>
    <row r="19" spans="1:51">
      <c r="A19" s="6">
        <v>5</v>
      </c>
      <c r="B19" s="6">
        <f>IF(B10=1,1,0)</f>
        <v>0</v>
      </c>
      <c r="C19" s="6">
        <f t="shared" ref="C19:X19" si="3">IF(C10=1,1,0)</f>
        <v>0</v>
      </c>
      <c r="D19" s="6">
        <f t="shared" si="3"/>
        <v>0</v>
      </c>
      <c r="E19" s="6">
        <f t="shared" si="3"/>
        <v>0</v>
      </c>
      <c r="F19" s="6">
        <f t="shared" si="3"/>
        <v>0</v>
      </c>
      <c r="G19" s="6">
        <f t="shared" si="3"/>
        <v>0</v>
      </c>
      <c r="H19" s="6">
        <f t="shared" si="3"/>
        <v>0</v>
      </c>
      <c r="I19" s="6">
        <f t="shared" si="3"/>
        <v>0</v>
      </c>
      <c r="J19" s="6">
        <f t="shared" si="3"/>
        <v>0</v>
      </c>
      <c r="K19" s="6">
        <f t="shared" si="3"/>
        <v>1</v>
      </c>
      <c r="L19" s="6">
        <f t="shared" si="3"/>
        <v>1</v>
      </c>
      <c r="M19" s="6">
        <f t="shared" si="3"/>
        <v>1</v>
      </c>
      <c r="N19" s="6">
        <f t="shared" si="3"/>
        <v>1</v>
      </c>
      <c r="O19" s="6">
        <f t="shared" si="3"/>
        <v>0</v>
      </c>
      <c r="P19" s="6">
        <f t="shared" si="3"/>
        <v>0</v>
      </c>
      <c r="Q19" s="6">
        <f t="shared" si="3"/>
        <v>0</v>
      </c>
      <c r="R19" s="6">
        <f t="shared" si="3"/>
        <v>0</v>
      </c>
      <c r="S19" s="6">
        <f t="shared" si="3"/>
        <v>0</v>
      </c>
      <c r="T19" s="6">
        <f t="shared" si="3"/>
        <v>0</v>
      </c>
      <c r="U19" s="6">
        <f t="shared" si="3"/>
        <v>0</v>
      </c>
      <c r="V19" s="6">
        <f t="shared" si="3"/>
        <v>0</v>
      </c>
      <c r="W19" s="6">
        <f t="shared" si="3"/>
        <v>0</v>
      </c>
      <c r="X19" s="6">
        <f t="shared" si="3"/>
        <v>0</v>
      </c>
      <c r="AB19" s="86" t="s">
        <v>70</v>
      </c>
      <c r="AC19" s="87"/>
      <c r="AM19" s="21"/>
      <c r="AN19" s="21"/>
      <c r="AO19" s="21"/>
      <c r="AP19" s="21"/>
      <c r="AQ19" s="21"/>
      <c r="AR19" s="21"/>
      <c r="AS19" s="21"/>
      <c r="AT19" s="21"/>
      <c r="AU19" s="21"/>
      <c r="AV19" s="21"/>
      <c r="AW19" s="6"/>
      <c r="AX19" s="6"/>
      <c r="AY19" s="6"/>
    </row>
    <row r="20" spans="1:51">
      <c r="A20" s="6" t="s">
        <v>0</v>
      </c>
      <c r="B20" s="8">
        <f t="shared" ref="B20:X20" si="4">SUM(B15:B19)</f>
        <v>1</v>
      </c>
      <c r="C20" s="8">
        <f t="shared" si="4"/>
        <v>1</v>
      </c>
      <c r="D20" s="8">
        <f t="shared" si="4"/>
        <v>0</v>
      </c>
      <c r="E20" s="8">
        <f t="shared" si="4"/>
        <v>0</v>
      </c>
      <c r="F20" s="8">
        <f t="shared" si="4"/>
        <v>0</v>
      </c>
      <c r="G20" s="8">
        <f t="shared" si="4"/>
        <v>0</v>
      </c>
      <c r="H20" s="8">
        <f t="shared" si="4"/>
        <v>0</v>
      </c>
      <c r="I20" s="8">
        <f t="shared" si="4"/>
        <v>0</v>
      </c>
      <c r="J20" s="8">
        <f t="shared" si="4"/>
        <v>0</v>
      </c>
      <c r="K20" s="8">
        <f t="shared" si="4"/>
        <v>1</v>
      </c>
      <c r="L20" s="8">
        <f t="shared" si="4"/>
        <v>1</v>
      </c>
      <c r="M20" s="8">
        <f t="shared" si="4"/>
        <v>1</v>
      </c>
      <c r="N20" s="8">
        <f t="shared" si="4"/>
        <v>1</v>
      </c>
      <c r="O20" s="8">
        <f t="shared" si="4"/>
        <v>0</v>
      </c>
      <c r="P20" s="8">
        <f t="shared" si="4"/>
        <v>0</v>
      </c>
      <c r="Q20" s="8">
        <f t="shared" si="4"/>
        <v>0</v>
      </c>
      <c r="R20" s="8">
        <f t="shared" si="4"/>
        <v>0</v>
      </c>
      <c r="S20" s="8">
        <f t="shared" si="4"/>
        <v>0</v>
      </c>
      <c r="T20" s="8">
        <f t="shared" si="4"/>
        <v>0</v>
      </c>
      <c r="U20" s="8">
        <f t="shared" si="4"/>
        <v>0</v>
      </c>
      <c r="V20" s="8">
        <f t="shared" si="4"/>
        <v>0</v>
      </c>
      <c r="W20" s="8">
        <f t="shared" si="4"/>
        <v>0</v>
      </c>
      <c r="X20" s="8">
        <f t="shared" si="4"/>
        <v>0</v>
      </c>
      <c r="AB20" t="s">
        <v>116</v>
      </c>
      <c r="AM20" s="21"/>
      <c r="AN20" s="6"/>
      <c r="AO20" s="6"/>
      <c r="AP20" s="6"/>
      <c r="AQ20" s="6"/>
      <c r="AR20" s="6"/>
      <c r="AS20" s="6"/>
      <c r="AT20" s="6"/>
      <c r="AU20" s="6"/>
      <c r="AV20" s="6"/>
      <c r="AW20" s="6"/>
      <c r="AX20" s="6"/>
      <c r="AY20" s="6"/>
    </row>
    <row r="21" spans="1:51">
      <c r="AB21" s="3">
        <v>1</v>
      </c>
      <c r="AC21" s="20">
        <v>1</v>
      </c>
      <c r="AD21" s="20">
        <v>1</v>
      </c>
      <c r="AE21" s="21"/>
      <c r="AF21" s="21"/>
      <c r="AG21" s="21"/>
      <c r="AH21" s="21"/>
      <c r="AI21" s="21"/>
      <c r="AJ21" s="21"/>
      <c r="AK21" s="21"/>
      <c r="AL21" s="21"/>
      <c r="AN21" s="6"/>
      <c r="AO21" s="6"/>
      <c r="AP21" s="6"/>
      <c r="AQ21" s="6"/>
      <c r="AR21" s="6"/>
      <c r="AS21" s="6"/>
      <c r="AT21" s="6"/>
      <c r="AU21" s="6"/>
      <c r="AV21" s="6"/>
      <c r="AW21" s="6"/>
      <c r="AX21" s="6"/>
      <c r="AY21" s="6"/>
    </row>
    <row r="22" spans="1:51">
      <c r="A22" s="13" t="s">
        <v>75</v>
      </c>
      <c r="AB22" s="3">
        <v>2</v>
      </c>
      <c r="AC22" s="21"/>
      <c r="AD22" s="21"/>
      <c r="AE22" s="20">
        <v>1</v>
      </c>
      <c r="AG22" s="21"/>
      <c r="AH22" s="21"/>
      <c r="AI22" s="21"/>
      <c r="AJ22" s="21"/>
      <c r="AK22" s="21"/>
      <c r="AL22" s="21"/>
      <c r="AN22" s="6"/>
      <c r="AO22" s="6"/>
      <c r="AP22" s="6"/>
      <c r="AQ22" s="6"/>
      <c r="AR22" s="6"/>
      <c r="AS22" s="6"/>
      <c r="AT22" s="6"/>
      <c r="AU22" s="6"/>
      <c r="AV22" s="6"/>
      <c r="AW22" s="6"/>
      <c r="AX22" s="6"/>
      <c r="AY22" s="6"/>
    </row>
    <row r="23" spans="1:51">
      <c r="A23" s="6">
        <v>1</v>
      </c>
      <c r="AB23" s="3">
        <v>3</v>
      </c>
      <c r="AC23" s="21"/>
      <c r="AD23" s="21"/>
      <c r="AF23" s="20">
        <v>1</v>
      </c>
      <c r="AG23" s="20">
        <v>1</v>
      </c>
      <c r="AH23" s="20">
        <v>1</v>
      </c>
      <c r="AI23" s="20">
        <v>1</v>
      </c>
      <c r="AJ23" s="6"/>
      <c r="AK23" s="21"/>
      <c r="AL23" s="21"/>
      <c r="AM23" s="21"/>
      <c r="AN23" s="6"/>
      <c r="AO23" s="6"/>
      <c r="AP23" s="6"/>
      <c r="AQ23" s="6"/>
      <c r="AR23" s="6"/>
      <c r="AS23" s="6"/>
      <c r="AT23" s="6"/>
      <c r="AU23" s="6"/>
      <c r="AV23" s="6"/>
      <c r="AW23" s="6"/>
      <c r="AX23" s="6"/>
      <c r="AY23" s="6"/>
    </row>
    <row r="24" spans="1:51">
      <c r="A24" s="6">
        <v>2</v>
      </c>
      <c r="B24" s="6">
        <f>IF(B7=1,1,0)</f>
        <v>0</v>
      </c>
      <c r="C24" s="6">
        <f t="shared" ref="C24:X24" si="5">IF(C7=1,1,0)</f>
        <v>0</v>
      </c>
      <c r="D24" s="6">
        <f t="shared" si="5"/>
        <v>1</v>
      </c>
      <c r="E24" s="6">
        <f t="shared" si="5"/>
        <v>0</v>
      </c>
      <c r="F24" s="6">
        <f t="shared" si="5"/>
        <v>0</v>
      </c>
      <c r="G24" s="6">
        <f t="shared" si="5"/>
        <v>0</v>
      </c>
      <c r="H24" s="6">
        <f t="shared" si="5"/>
        <v>0</v>
      </c>
      <c r="I24" s="6">
        <f t="shared" si="5"/>
        <v>0</v>
      </c>
      <c r="J24" s="6">
        <f t="shared" si="5"/>
        <v>0</v>
      </c>
      <c r="K24" s="6">
        <f t="shared" si="5"/>
        <v>0</v>
      </c>
      <c r="L24" s="6">
        <f t="shared" si="5"/>
        <v>0</v>
      </c>
      <c r="M24" s="6">
        <f t="shared" si="5"/>
        <v>0</v>
      </c>
      <c r="N24" s="6">
        <f t="shared" si="5"/>
        <v>0</v>
      </c>
      <c r="O24" s="6">
        <f t="shared" si="5"/>
        <v>0</v>
      </c>
      <c r="P24" s="6">
        <f t="shared" si="5"/>
        <v>0</v>
      </c>
      <c r="Q24" s="6">
        <f t="shared" si="5"/>
        <v>0</v>
      </c>
      <c r="R24" s="6">
        <f t="shared" si="5"/>
        <v>0</v>
      </c>
      <c r="S24" s="6">
        <f t="shared" si="5"/>
        <v>0</v>
      </c>
      <c r="T24" s="6">
        <f t="shared" si="5"/>
        <v>0</v>
      </c>
      <c r="U24" s="6">
        <f t="shared" si="5"/>
        <v>0</v>
      </c>
      <c r="V24" s="6">
        <f t="shared" si="5"/>
        <v>0</v>
      </c>
      <c r="W24" s="6">
        <f t="shared" si="5"/>
        <v>0</v>
      </c>
      <c r="X24" s="6">
        <f t="shared" si="5"/>
        <v>0</v>
      </c>
      <c r="AB24" s="3">
        <v>4</v>
      </c>
      <c r="AC24" s="21"/>
      <c r="AD24" s="21"/>
      <c r="AF24" s="21"/>
      <c r="AJ24" s="20">
        <v>1</v>
      </c>
      <c r="AK24" s="20">
        <v>1</v>
      </c>
      <c r="AL24" s="21"/>
      <c r="AM24" s="21"/>
      <c r="AN24" s="21"/>
      <c r="AO24" s="21"/>
      <c r="AP24" s="6"/>
      <c r="AQ24" s="6"/>
      <c r="AR24" s="6"/>
      <c r="AS24" s="6"/>
      <c r="AT24" s="6"/>
      <c r="AU24" s="6"/>
      <c r="AV24" s="6"/>
      <c r="AW24" s="6"/>
      <c r="AX24" s="6"/>
      <c r="AY24" s="6"/>
    </row>
    <row r="25" spans="1:51">
      <c r="A25" s="6">
        <v>3</v>
      </c>
      <c r="B25" s="6">
        <f>IF(B8=1,1,0)</f>
        <v>0</v>
      </c>
      <c r="C25" s="6">
        <f t="shared" ref="C25:X25" si="6">IF(C8=1,1,0)</f>
        <v>0</v>
      </c>
      <c r="D25" s="6">
        <f t="shared" si="6"/>
        <v>0</v>
      </c>
      <c r="E25" s="6">
        <f t="shared" si="6"/>
        <v>1</v>
      </c>
      <c r="F25" s="6">
        <f t="shared" si="6"/>
        <v>1</v>
      </c>
      <c r="G25" s="6">
        <f t="shared" si="6"/>
        <v>1</v>
      </c>
      <c r="H25" s="6">
        <f t="shared" si="6"/>
        <v>1</v>
      </c>
      <c r="I25" s="6">
        <f t="shared" si="6"/>
        <v>0</v>
      </c>
      <c r="J25" s="6">
        <f t="shared" si="6"/>
        <v>0</v>
      </c>
      <c r="K25" s="6">
        <f t="shared" si="6"/>
        <v>0</v>
      </c>
      <c r="L25" s="6">
        <f t="shared" si="6"/>
        <v>0</v>
      </c>
      <c r="M25" s="6">
        <f t="shared" si="6"/>
        <v>0</v>
      </c>
      <c r="N25" s="6">
        <f t="shared" si="6"/>
        <v>0</v>
      </c>
      <c r="O25" s="6">
        <f t="shared" si="6"/>
        <v>0</v>
      </c>
      <c r="P25" s="6">
        <f t="shared" si="6"/>
        <v>0</v>
      </c>
      <c r="Q25" s="6">
        <f t="shared" si="6"/>
        <v>0</v>
      </c>
      <c r="R25" s="6">
        <f t="shared" si="6"/>
        <v>0</v>
      </c>
      <c r="S25" s="6">
        <f t="shared" si="6"/>
        <v>0</v>
      </c>
      <c r="T25" s="6">
        <f t="shared" si="6"/>
        <v>0</v>
      </c>
      <c r="U25" s="6">
        <f t="shared" si="6"/>
        <v>0</v>
      </c>
      <c r="V25" s="6">
        <f t="shared" si="6"/>
        <v>0</v>
      </c>
      <c r="W25" s="6">
        <f t="shared" si="6"/>
        <v>0</v>
      </c>
      <c r="X25" s="6">
        <f t="shared" si="6"/>
        <v>0</v>
      </c>
      <c r="AB25" s="3">
        <v>5</v>
      </c>
      <c r="AC25" s="21"/>
      <c r="AD25" s="21"/>
      <c r="AF25" s="21"/>
      <c r="AG25" s="21"/>
      <c r="AJ25" s="21"/>
      <c r="AK25" s="21"/>
      <c r="AL25" s="20">
        <v>1</v>
      </c>
      <c r="AM25" s="20">
        <v>1</v>
      </c>
      <c r="AN25" s="20">
        <v>1</v>
      </c>
      <c r="AO25" s="20">
        <v>1</v>
      </c>
      <c r="AP25" s="6"/>
      <c r="AQ25" s="6"/>
      <c r="AR25" s="6"/>
      <c r="AS25" s="6"/>
      <c r="AT25" s="6"/>
      <c r="AU25" s="6"/>
      <c r="AV25" s="6"/>
      <c r="AW25" s="6"/>
      <c r="AX25" s="6"/>
      <c r="AY25" s="6"/>
    </row>
    <row r="26" spans="1:51">
      <c r="A26" s="6">
        <v>4</v>
      </c>
      <c r="B26" s="6">
        <f>IF(B9=1,1,0)</f>
        <v>0</v>
      </c>
      <c r="C26" s="6">
        <f t="shared" ref="C26:X26" si="7">IF(C9=1,1,0)</f>
        <v>0</v>
      </c>
      <c r="D26" s="6">
        <f t="shared" si="7"/>
        <v>0</v>
      </c>
      <c r="E26" s="6">
        <f t="shared" si="7"/>
        <v>0</v>
      </c>
      <c r="F26" s="6">
        <f t="shared" si="7"/>
        <v>0</v>
      </c>
      <c r="G26" s="6">
        <f t="shared" si="7"/>
        <v>0</v>
      </c>
      <c r="H26" s="6">
        <f t="shared" si="7"/>
        <v>0</v>
      </c>
      <c r="I26" s="6">
        <f t="shared" si="7"/>
        <v>1</v>
      </c>
      <c r="J26" s="6">
        <f t="shared" si="7"/>
        <v>1</v>
      </c>
      <c r="K26" s="6">
        <f t="shared" si="7"/>
        <v>0</v>
      </c>
      <c r="L26" s="6">
        <f t="shared" si="7"/>
        <v>0</v>
      </c>
      <c r="M26" s="6">
        <f t="shared" si="7"/>
        <v>0</v>
      </c>
      <c r="N26" s="6">
        <f t="shared" si="7"/>
        <v>0</v>
      </c>
      <c r="O26" s="6">
        <f t="shared" si="7"/>
        <v>0</v>
      </c>
      <c r="P26" s="6">
        <f t="shared" si="7"/>
        <v>0</v>
      </c>
      <c r="Q26" s="6">
        <f t="shared" si="7"/>
        <v>0</v>
      </c>
      <c r="R26" s="6">
        <f t="shared" si="7"/>
        <v>0</v>
      </c>
      <c r="S26" s="6">
        <f t="shared" si="7"/>
        <v>0</v>
      </c>
      <c r="T26" s="6">
        <f t="shared" si="7"/>
        <v>0</v>
      </c>
      <c r="U26" s="6">
        <f t="shared" si="7"/>
        <v>0</v>
      </c>
      <c r="V26" s="6">
        <f t="shared" si="7"/>
        <v>0</v>
      </c>
      <c r="W26" s="6">
        <f t="shared" si="7"/>
        <v>0</v>
      </c>
      <c r="X26" s="6">
        <f t="shared" si="7"/>
        <v>0</v>
      </c>
      <c r="AB26" s="91" t="s">
        <v>70</v>
      </c>
      <c r="AC26" s="92"/>
      <c r="AD26" s="21"/>
      <c r="AE26" s="21"/>
      <c r="AF26" s="21"/>
      <c r="AG26" s="21"/>
      <c r="AH26" s="21"/>
      <c r="AI26" s="21"/>
      <c r="AJ26" s="21"/>
      <c r="AK26" s="21"/>
      <c r="AL26" s="21"/>
      <c r="AM26" s="21"/>
      <c r="AN26" s="6"/>
      <c r="AO26" s="6"/>
      <c r="AP26" s="6"/>
      <c r="AQ26" s="6"/>
      <c r="AR26" s="6"/>
      <c r="AS26" s="6"/>
      <c r="AT26" s="6"/>
      <c r="AU26" s="6"/>
      <c r="AV26" s="6"/>
      <c r="AW26" s="6"/>
      <c r="AX26" s="6"/>
      <c r="AY26" s="6"/>
    </row>
    <row r="27" spans="1:51">
      <c r="A27" s="6">
        <v>5</v>
      </c>
      <c r="AB27" t="s">
        <v>117</v>
      </c>
      <c r="AM27" s="21"/>
      <c r="AN27" s="6"/>
      <c r="AO27" s="6"/>
      <c r="AP27" s="6"/>
      <c r="AQ27" s="6"/>
      <c r="AR27" s="6"/>
      <c r="AS27" s="6"/>
      <c r="AT27" s="6"/>
      <c r="AU27" s="6"/>
      <c r="AV27" s="6"/>
      <c r="AW27" s="6"/>
      <c r="AX27" s="6"/>
      <c r="AY27" s="6"/>
    </row>
    <row r="28" spans="1:51">
      <c r="A28" s="6" t="s">
        <v>0</v>
      </c>
      <c r="B28" s="8">
        <f t="shared" ref="B28:X28" si="8">SUM(B23:B27)</f>
        <v>0</v>
      </c>
      <c r="C28" s="8">
        <f t="shared" si="8"/>
        <v>0</v>
      </c>
      <c r="D28" s="8">
        <f t="shared" si="8"/>
        <v>1</v>
      </c>
      <c r="E28" s="8">
        <f t="shared" si="8"/>
        <v>1</v>
      </c>
      <c r="F28" s="8">
        <f t="shared" si="8"/>
        <v>1</v>
      </c>
      <c r="G28" s="8">
        <f t="shared" si="8"/>
        <v>1</v>
      </c>
      <c r="H28" s="8">
        <f t="shared" si="8"/>
        <v>1</v>
      </c>
      <c r="I28" s="8">
        <f t="shared" si="8"/>
        <v>1</v>
      </c>
      <c r="J28" s="8">
        <f t="shared" si="8"/>
        <v>1</v>
      </c>
      <c r="K28" s="8">
        <f t="shared" si="8"/>
        <v>0</v>
      </c>
      <c r="L28" s="8">
        <f t="shared" si="8"/>
        <v>0</v>
      </c>
      <c r="M28" s="8">
        <f t="shared" si="8"/>
        <v>0</v>
      </c>
      <c r="N28" s="8">
        <f t="shared" si="8"/>
        <v>0</v>
      </c>
      <c r="O28" s="8">
        <f t="shared" si="8"/>
        <v>0</v>
      </c>
      <c r="P28" s="8">
        <f t="shared" si="8"/>
        <v>0</v>
      </c>
      <c r="Q28" s="8">
        <f t="shared" si="8"/>
        <v>0</v>
      </c>
      <c r="R28" s="8">
        <f t="shared" si="8"/>
        <v>0</v>
      </c>
      <c r="S28" s="8">
        <f t="shared" si="8"/>
        <v>0</v>
      </c>
      <c r="T28" s="8">
        <f t="shared" si="8"/>
        <v>0</v>
      </c>
      <c r="U28" s="8">
        <f t="shared" si="8"/>
        <v>0</v>
      </c>
      <c r="V28" s="8">
        <f t="shared" si="8"/>
        <v>0</v>
      </c>
      <c r="W28" s="8">
        <f t="shared" si="8"/>
        <v>0</v>
      </c>
      <c r="X28" s="8">
        <f t="shared" si="8"/>
        <v>0</v>
      </c>
      <c r="AB28" s="3">
        <v>1</v>
      </c>
      <c r="AC28" s="20">
        <v>1</v>
      </c>
      <c r="AD28" s="20">
        <v>1</v>
      </c>
      <c r="AE28" s="21"/>
      <c r="AF28" s="21"/>
      <c r="AG28" s="21"/>
      <c r="AH28" s="21"/>
      <c r="AI28" s="21"/>
      <c r="AJ28" s="21"/>
      <c r="AK28" s="21"/>
      <c r="AL28" s="21"/>
      <c r="AN28" s="6"/>
      <c r="AO28" s="6"/>
      <c r="AP28" s="6"/>
      <c r="AQ28" s="6"/>
      <c r="AR28" s="6"/>
      <c r="AS28" s="6"/>
      <c r="AT28" s="6"/>
      <c r="AU28" s="6"/>
      <c r="AV28" s="6"/>
      <c r="AW28" s="6"/>
      <c r="AX28" s="6"/>
      <c r="AY28" s="6"/>
    </row>
    <row r="29" spans="1:51">
      <c r="AB29" s="3">
        <v>2</v>
      </c>
      <c r="AC29" s="21"/>
      <c r="AD29" s="21"/>
      <c r="AE29" s="20">
        <v>1</v>
      </c>
      <c r="AG29" s="21"/>
      <c r="AH29" s="21"/>
      <c r="AI29" s="21"/>
      <c r="AJ29" s="21"/>
      <c r="AK29" s="21"/>
      <c r="AL29" s="21"/>
      <c r="AN29" s="6"/>
      <c r="AO29" s="6"/>
    </row>
    <row r="30" spans="1:51">
      <c r="H30" s="77"/>
      <c r="I30" s="78"/>
      <c r="J30" s="78"/>
      <c r="K30" s="78"/>
      <c r="L30" s="78"/>
      <c r="M30" s="78"/>
      <c r="N30" s="78"/>
      <c r="O30" s="78"/>
      <c r="P30" s="78"/>
      <c r="Q30" s="78"/>
      <c r="R30" s="78"/>
      <c r="S30" s="78"/>
      <c r="T30" s="79"/>
      <c r="AB30" s="3">
        <v>3</v>
      </c>
      <c r="AC30" s="21"/>
      <c r="AD30" s="21"/>
      <c r="AH30" s="20">
        <v>1</v>
      </c>
      <c r="AI30" s="20">
        <v>1</v>
      </c>
      <c r="AJ30" s="20">
        <v>1</v>
      </c>
      <c r="AK30" s="20">
        <v>1</v>
      </c>
      <c r="AL30" s="21"/>
      <c r="AM30" s="21"/>
      <c r="AN30" s="6"/>
      <c r="AO30" s="6"/>
    </row>
    <row r="31" spans="1:51">
      <c r="H31" s="80"/>
      <c r="I31" s="81"/>
      <c r="J31" s="81"/>
      <c r="K31" s="81"/>
      <c r="L31" s="81"/>
      <c r="M31" s="81"/>
      <c r="N31" s="81"/>
      <c r="O31" s="81"/>
      <c r="P31" s="81"/>
      <c r="Q31" s="81"/>
      <c r="R31" s="81"/>
      <c r="S31" s="81"/>
      <c r="T31" s="82"/>
      <c r="AB31" s="3">
        <v>4</v>
      </c>
      <c r="AC31" s="21"/>
      <c r="AD31" s="21"/>
      <c r="AF31" s="20">
        <v>1</v>
      </c>
      <c r="AG31" s="20">
        <v>1</v>
      </c>
      <c r="AL31" s="21"/>
      <c r="AM31" s="21"/>
      <c r="AN31" s="21"/>
      <c r="AO31" s="21"/>
    </row>
    <row r="32" spans="1:51">
      <c r="H32" s="80"/>
      <c r="I32" s="81"/>
      <c r="J32" s="81"/>
      <c r="K32" s="81"/>
      <c r="L32" s="81"/>
      <c r="M32" s="81"/>
      <c r="N32" s="81"/>
      <c r="O32" s="81"/>
      <c r="P32" s="81"/>
      <c r="Q32" s="81"/>
      <c r="R32" s="81"/>
      <c r="S32" s="81"/>
      <c r="T32" s="82"/>
      <c r="AB32" s="3">
        <v>5</v>
      </c>
      <c r="AC32" s="21"/>
      <c r="AD32" s="21"/>
      <c r="AF32" s="21"/>
      <c r="AG32" s="21"/>
      <c r="AJ32" s="21"/>
      <c r="AK32" s="21"/>
      <c r="AL32" s="20">
        <v>1</v>
      </c>
      <c r="AM32" s="20">
        <v>1</v>
      </c>
      <c r="AN32" s="20">
        <v>1</v>
      </c>
      <c r="AO32" s="20">
        <v>1</v>
      </c>
    </row>
    <row r="33" spans="8:20">
      <c r="H33" s="80"/>
      <c r="I33" s="81"/>
      <c r="J33" s="81"/>
      <c r="K33" s="81"/>
      <c r="L33" s="81"/>
      <c r="M33" s="81"/>
      <c r="N33" s="81"/>
      <c r="O33" s="81"/>
      <c r="P33" s="81"/>
      <c r="Q33" s="81"/>
      <c r="R33" s="81"/>
      <c r="S33" s="81"/>
      <c r="T33" s="82"/>
    </row>
    <row r="34" spans="8:20">
      <c r="H34" s="80"/>
      <c r="I34" s="81"/>
      <c r="J34" s="81"/>
      <c r="K34" s="81"/>
      <c r="L34" s="81"/>
      <c r="M34" s="81"/>
      <c r="N34" s="81"/>
      <c r="O34" s="81"/>
      <c r="P34" s="81"/>
      <c r="Q34" s="81"/>
      <c r="R34" s="81"/>
      <c r="S34" s="81"/>
      <c r="T34" s="82"/>
    </row>
    <row r="35" spans="8:20">
      <c r="H35" s="80"/>
      <c r="I35" s="81"/>
      <c r="J35" s="81"/>
      <c r="K35" s="81"/>
      <c r="L35" s="81"/>
      <c r="M35" s="81"/>
      <c r="N35" s="81"/>
      <c r="O35" s="81"/>
      <c r="P35" s="81"/>
      <c r="Q35" s="81"/>
      <c r="R35" s="81"/>
      <c r="S35" s="81"/>
      <c r="T35" s="82"/>
    </row>
    <row r="36" spans="8:20">
      <c r="H36" s="80"/>
      <c r="I36" s="81"/>
      <c r="J36" s="81"/>
      <c r="K36" s="81"/>
      <c r="L36" s="81"/>
      <c r="M36" s="81"/>
      <c r="N36" s="81"/>
      <c r="O36" s="81"/>
      <c r="P36" s="81"/>
      <c r="Q36" s="81"/>
      <c r="R36" s="81"/>
      <c r="S36" s="81"/>
      <c r="T36" s="82"/>
    </row>
    <row r="37" spans="8:20">
      <c r="H37" s="80"/>
      <c r="I37" s="81"/>
      <c r="J37" s="81"/>
      <c r="K37" s="81"/>
      <c r="L37" s="81"/>
      <c r="M37" s="81"/>
      <c r="N37" s="81"/>
      <c r="O37" s="81"/>
      <c r="P37" s="81"/>
      <c r="Q37" s="81"/>
      <c r="R37" s="81"/>
      <c r="S37" s="81"/>
      <c r="T37" s="82"/>
    </row>
    <row r="38" spans="8:20">
      <c r="H38" s="80"/>
      <c r="I38" s="81"/>
      <c r="J38" s="81"/>
      <c r="K38" s="81"/>
      <c r="L38" s="81"/>
      <c r="M38" s="81"/>
      <c r="N38" s="81"/>
      <c r="O38" s="81"/>
      <c r="P38" s="81"/>
      <c r="Q38" s="81"/>
      <c r="R38" s="81"/>
      <c r="S38" s="81"/>
      <c r="T38" s="82"/>
    </row>
    <row r="39" spans="8:20">
      <c r="H39" s="80"/>
      <c r="I39" s="81"/>
      <c r="J39" s="81"/>
      <c r="K39" s="81"/>
      <c r="L39" s="81"/>
      <c r="M39" s="81"/>
      <c r="N39" s="81"/>
      <c r="O39" s="81"/>
      <c r="P39" s="81"/>
      <c r="Q39" s="81"/>
      <c r="R39" s="81"/>
      <c r="S39" s="81"/>
      <c r="T39" s="82"/>
    </row>
    <row r="40" spans="8:20">
      <c r="H40" s="80"/>
      <c r="I40" s="81"/>
      <c r="J40" s="81"/>
      <c r="K40" s="81"/>
      <c r="L40" s="81"/>
      <c r="M40" s="81"/>
      <c r="N40" s="81"/>
      <c r="O40" s="81"/>
      <c r="P40" s="81"/>
      <c r="Q40" s="81"/>
      <c r="R40" s="81"/>
      <c r="S40" s="81"/>
      <c r="T40" s="82"/>
    </row>
    <row r="41" spans="8:20">
      <c r="H41" s="80"/>
      <c r="I41" s="81"/>
      <c r="J41" s="81"/>
      <c r="K41" s="81"/>
      <c r="L41" s="81"/>
      <c r="M41" s="81"/>
      <c r="N41" s="81"/>
      <c r="O41" s="81"/>
      <c r="P41" s="81"/>
      <c r="Q41" s="81"/>
      <c r="R41" s="81"/>
      <c r="S41" s="81"/>
      <c r="T41" s="82"/>
    </row>
    <row r="42" spans="8:20">
      <c r="H42" s="80"/>
      <c r="I42" s="81"/>
      <c r="J42" s="81"/>
      <c r="K42" s="81"/>
      <c r="L42" s="81"/>
      <c r="M42" s="81"/>
      <c r="N42" s="81"/>
      <c r="O42" s="81"/>
      <c r="P42" s="81"/>
      <c r="Q42" s="81"/>
      <c r="R42" s="81"/>
      <c r="S42" s="81"/>
      <c r="T42" s="82"/>
    </row>
    <row r="43" spans="8:20">
      <c r="H43" s="80"/>
      <c r="I43" s="81"/>
      <c r="J43" s="81"/>
      <c r="K43" s="81"/>
      <c r="L43" s="81"/>
      <c r="M43" s="81"/>
      <c r="N43" s="81"/>
      <c r="O43" s="81"/>
      <c r="P43" s="81"/>
      <c r="Q43" s="81"/>
      <c r="R43" s="81"/>
      <c r="S43" s="81"/>
      <c r="T43" s="82"/>
    </row>
    <row r="44" spans="8:20">
      <c r="H44" s="80"/>
      <c r="I44" s="81"/>
      <c r="J44" s="81"/>
      <c r="K44" s="81"/>
      <c r="L44" s="81"/>
      <c r="M44" s="81"/>
      <c r="N44" s="81"/>
      <c r="O44" s="81"/>
      <c r="P44" s="81"/>
      <c r="Q44" s="81"/>
      <c r="R44" s="81"/>
      <c r="S44" s="81"/>
      <c r="T44" s="82"/>
    </row>
    <row r="45" spans="8:20">
      <c r="H45" s="80"/>
      <c r="I45" s="81"/>
      <c r="J45" s="81"/>
      <c r="K45" s="81"/>
      <c r="L45" s="81"/>
      <c r="M45" s="81"/>
      <c r="N45" s="81"/>
      <c r="O45" s="81"/>
      <c r="P45" s="81"/>
      <c r="Q45" s="81"/>
      <c r="R45" s="81"/>
      <c r="S45" s="81"/>
      <c r="T45" s="82"/>
    </row>
    <row r="46" spans="8:20">
      <c r="H46" s="83"/>
      <c r="I46" s="84"/>
      <c r="J46" s="84"/>
      <c r="K46" s="84"/>
      <c r="L46" s="84"/>
      <c r="M46" s="84"/>
      <c r="N46" s="84"/>
      <c r="O46" s="84"/>
      <c r="P46" s="84"/>
      <c r="Q46" s="84"/>
      <c r="R46" s="84"/>
      <c r="S46" s="84"/>
      <c r="T46" s="85"/>
    </row>
  </sheetData>
  <conditionalFormatting sqref="B20:X20">
    <cfRule type="cellIs" dxfId="39" priority="3" operator="greaterThan">
      <formula>2</formula>
    </cfRule>
  </conditionalFormatting>
  <conditionalFormatting sqref="B28:X28">
    <cfRule type="cellIs" dxfId="38" priority="2" operator="greaterThan">
      <formula>1</formula>
    </cfRule>
  </conditionalFormatting>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E1"/>
    </sheetView>
  </sheetViews>
  <sheetFormatPr baseColWidth="10" defaultColWidth="11" defaultRowHeight="15" x14ac:dyDescent="0"/>
  <cols>
    <col min="1" max="1" width="20.5" customWidth="1"/>
    <col min="2" max="2" width="13.33203125" customWidth="1"/>
    <col min="3" max="4" width="21.83203125" customWidth="1"/>
  </cols>
  <sheetData>
    <row r="1" spans="1:6" ht="18">
      <c r="A1" s="34" t="s">
        <v>134</v>
      </c>
      <c r="B1" s="35"/>
      <c r="C1" s="35"/>
      <c r="D1" s="35"/>
      <c r="E1" s="35"/>
    </row>
    <row r="2" spans="1:6">
      <c r="A2" s="2"/>
    </row>
    <row r="3" spans="1:6">
      <c r="A3" s="2" t="s">
        <v>138</v>
      </c>
    </row>
    <row r="4" spans="1:6">
      <c r="B4" s="28" t="s">
        <v>131</v>
      </c>
      <c r="C4" s="28" t="s">
        <v>132</v>
      </c>
      <c r="D4" s="28" t="s">
        <v>135</v>
      </c>
    </row>
    <row r="5" spans="1:6">
      <c r="A5" s="19" t="s">
        <v>126</v>
      </c>
      <c r="B5" s="30">
        <v>5000</v>
      </c>
      <c r="C5" s="30"/>
      <c r="D5" s="30"/>
      <c r="E5" s="30">
        <f>B5</f>
        <v>5000</v>
      </c>
    </row>
    <row r="6" spans="1:6">
      <c r="A6" s="19" t="s">
        <v>127</v>
      </c>
      <c r="B6" s="30"/>
      <c r="C6" s="30">
        <v>2000</v>
      </c>
      <c r="D6" s="30"/>
      <c r="E6" s="30">
        <f>2*C6</f>
        <v>4000</v>
      </c>
      <c r="F6" t="s">
        <v>130</v>
      </c>
    </row>
    <row r="7" spans="1:6">
      <c r="A7" s="19" t="s">
        <v>128</v>
      </c>
      <c r="B7" s="30"/>
      <c r="C7" s="31"/>
      <c r="D7" s="30">
        <v>1750</v>
      </c>
      <c r="E7" s="30">
        <f>3.5*D7</f>
        <v>6125</v>
      </c>
      <c r="F7" t="s">
        <v>136</v>
      </c>
    </row>
    <row r="8" spans="1:6">
      <c r="A8" s="19" t="s">
        <v>129</v>
      </c>
      <c r="B8" s="30"/>
      <c r="C8" s="31"/>
      <c r="D8" s="30">
        <v>2000</v>
      </c>
      <c r="E8" s="30">
        <f>4*D8</f>
        <v>8000</v>
      </c>
    </row>
    <row r="9" spans="1:6">
      <c r="A9" s="19" t="s">
        <v>140</v>
      </c>
      <c r="B9" s="30"/>
      <c r="C9" s="31"/>
      <c r="D9" s="30">
        <v>2000</v>
      </c>
      <c r="E9" s="30">
        <f>3.5*D9</f>
        <v>7000</v>
      </c>
      <c r="F9" t="s">
        <v>133</v>
      </c>
    </row>
    <row r="10" spans="1:6">
      <c r="A10" s="19"/>
      <c r="B10" s="19"/>
      <c r="C10" s="19"/>
      <c r="D10" s="19"/>
      <c r="E10" s="19"/>
    </row>
    <row r="11" spans="1:6">
      <c r="B11" s="29"/>
      <c r="C11" s="29"/>
      <c r="D11" s="29"/>
      <c r="E11" s="32">
        <f>SUM(E5:E9)</f>
        <v>30125</v>
      </c>
    </row>
    <row r="13" spans="1:6">
      <c r="A13" s="2" t="s">
        <v>139</v>
      </c>
    </row>
    <row r="14" spans="1:6">
      <c r="B14" s="28" t="s">
        <v>131</v>
      </c>
      <c r="C14" s="28" t="s">
        <v>132</v>
      </c>
      <c r="D14" s="28" t="s">
        <v>135</v>
      </c>
    </row>
    <row r="15" spans="1:6">
      <c r="A15" s="19" t="s">
        <v>126</v>
      </c>
      <c r="B15" s="30">
        <v>5000</v>
      </c>
      <c r="C15" s="30"/>
      <c r="D15" s="30"/>
      <c r="E15" s="30">
        <f>B15</f>
        <v>5000</v>
      </c>
    </row>
    <row r="16" spans="1:6">
      <c r="A16" s="19" t="s">
        <v>127</v>
      </c>
      <c r="B16" s="30"/>
      <c r="C16" s="30">
        <v>2000</v>
      </c>
      <c r="D16" s="30"/>
      <c r="E16" s="30">
        <f>2*C16</f>
        <v>4000</v>
      </c>
      <c r="F16" t="s">
        <v>130</v>
      </c>
    </row>
    <row r="17" spans="1:7">
      <c r="A17" s="19" t="s">
        <v>128</v>
      </c>
      <c r="B17" s="30"/>
      <c r="C17" s="31"/>
      <c r="D17" s="30">
        <v>1750</v>
      </c>
      <c r="E17" s="30">
        <f>4*D17</f>
        <v>7000</v>
      </c>
      <c r="F17" t="s">
        <v>137</v>
      </c>
    </row>
    <row r="18" spans="1:7">
      <c r="A18" s="19" t="s">
        <v>129</v>
      </c>
      <c r="B18" s="30"/>
      <c r="C18" s="31"/>
      <c r="D18" s="30">
        <v>2000</v>
      </c>
      <c r="E18" s="30">
        <f>4*D18</f>
        <v>8000</v>
      </c>
    </row>
    <row r="19" spans="1:7">
      <c r="A19" s="19" t="s">
        <v>140</v>
      </c>
      <c r="B19" s="30"/>
      <c r="C19" s="31"/>
      <c r="D19" s="30">
        <v>2000</v>
      </c>
      <c r="E19" s="30">
        <f>3.5*D19</f>
        <v>7000</v>
      </c>
      <c r="F19" t="s">
        <v>133</v>
      </c>
    </row>
    <row r="20" spans="1:7">
      <c r="B20" s="29"/>
      <c r="C20" s="29"/>
      <c r="D20" s="29"/>
      <c r="E20" s="29"/>
    </row>
    <row r="21" spans="1:7">
      <c r="B21" s="29"/>
      <c r="C21" s="29"/>
      <c r="D21" s="29"/>
      <c r="E21" s="32">
        <f>SUM(E15:E19)</f>
        <v>31000</v>
      </c>
    </row>
    <row r="31" spans="1:7">
      <c r="G31" s="33"/>
    </row>
  </sheetData>
  <pageMargins left="0.75" right="0.75" top="1" bottom="1" header="0.5" footer="0.5"/>
  <pageSetup paperSize="9" orientation="portrait" horizontalDpi="4294967292" verticalDpi="4294967292"/>
  <ignoredErrors>
    <ignoredError sqref="E8" formula="1"/>
  </ignoredErrors>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sqref="A1:F1"/>
    </sheetView>
  </sheetViews>
  <sheetFormatPr baseColWidth="10" defaultColWidth="11" defaultRowHeight="15" x14ac:dyDescent="0"/>
  <cols>
    <col min="11" max="11" width="6.33203125" customWidth="1"/>
  </cols>
  <sheetData>
    <row r="1" spans="1:13" ht="18">
      <c r="A1" s="88" t="s">
        <v>252</v>
      </c>
      <c r="B1" s="89"/>
      <c r="C1" s="89"/>
      <c r="D1" s="89"/>
      <c r="E1" s="89"/>
      <c r="F1" s="89"/>
    </row>
    <row r="2" spans="1:13">
      <c r="I2" s="76"/>
    </row>
    <row r="3" spans="1:13">
      <c r="A3" s="94"/>
      <c r="B3" s="94" t="s">
        <v>105</v>
      </c>
      <c r="C3" s="94" t="s">
        <v>106</v>
      </c>
      <c r="D3" s="94" t="s">
        <v>107</v>
      </c>
      <c r="E3" s="94" t="s">
        <v>27</v>
      </c>
      <c r="F3" s="94"/>
      <c r="K3" s="96" t="s">
        <v>230</v>
      </c>
    </row>
    <row r="4" spans="1:13">
      <c r="A4" s="94" t="s">
        <v>22</v>
      </c>
      <c r="B4" s="94" t="s">
        <v>16</v>
      </c>
      <c r="C4" s="94" t="s">
        <v>16</v>
      </c>
      <c r="D4" s="94" t="s">
        <v>16</v>
      </c>
      <c r="E4" s="94" t="s">
        <v>28</v>
      </c>
      <c r="F4" s="94" t="s">
        <v>112</v>
      </c>
      <c r="L4" s="95" t="s">
        <v>224</v>
      </c>
      <c r="M4" s="97" t="s">
        <v>223</v>
      </c>
    </row>
    <row r="5" spans="1:13">
      <c r="A5" s="6">
        <v>1</v>
      </c>
      <c r="B5" s="6">
        <v>6</v>
      </c>
      <c r="C5" s="6">
        <v>4</v>
      </c>
      <c r="D5" s="6">
        <f>B5-C5</f>
        <v>2</v>
      </c>
      <c r="E5" s="6">
        <v>1</v>
      </c>
      <c r="F5" s="6" t="s">
        <v>113</v>
      </c>
      <c r="L5" s="95" t="s">
        <v>225</v>
      </c>
      <c r="M5" t="s">
        <v>226</v>
      </c>
    </row>
    <row r="6" spans="1:13">
      <c r="A6" s="6">
        <v>2</v>
      </c>
      <c r="B6" s="6">
        <v>5</v>
      </c>
      <c r="C6" s="6">
        <v>3</v>
      </c>
      <c r="D6" s="6">
        <f t="shared" ref="D6:D11" si="0">B6-C6</f>
        <v>2</v>
      </c>
      <c r="E6" s="6">
        <v>1</v>
      </c>
      <c r="F6" s="6">
        <v>4</v>
      </c>
      <c r="L6" s="95" t="s">
        <v>227</v>
      </c>
      <c r="M6" t="s">
        <v>228</v>
      </c>
    </row>
    <row r="7" spans="1:13">
      <c r="A7" s="6">
        <v>3</v>
      </c>
      <c r="B7" s="6">
        <v>10</v>
      </c>
      <c r="C7" s="6">
        <v>6</v>
      </c>
      <c r="D7" s="6">
        <f t="shared" si="0"/>
        <v>4</v>
      </c>
      <c r="E7" s="6">
        <v>2</v>
      </c>
      <c r="F7" s="6">
        <v>5</v>
      </c>
      <c r="L7" s="95" t="s">
        <v>229</v>
      </c>
      <c r="M7">
        <f>SQRT(2)</f>
        <v>1.4142135623730951</v>
      </c>
    </row>
    <row r="8" spans="1:13">
      <c r="A8" s="6">
        <v>4</v>
      </c>
      <c r="B8" s="6">
        <v>5</v>
      </c>
      <c r="C8" s="6">
        <v>3</v>
      </c>
      <c r="D8" s="6">
        <f t="shared" si="0"/>
        <v>2</v>
      </c>
      <c r="E8" s="6">
        <v>1</v>
      </c>
      <c r="F8" s="6">
        <v>6</v>
      </c>
    </row>
    <row r="9" spans="1:13">
      <c r="A9" s="6">
        <v>5</v>
      </c>
      <c r="B9" s="6">
        <v>2</v>
      </c>
      <c r="C9" s="6">
        <v>1</v>
      </c>
      <c r="D9" s="6">
        <f t="shared" si="0"/>
        <v>1</v>
      </c>
      <c r="E9" s="6">
        <v>0.5</v>
      </c>
      <c r="F9" s="6">
        <v>6</v>
      </c>
    </row>
    <row r="10" spans="1:13">
      <c r="A10" s="6">
        <v>6</v>
      </c>
      <c r="B10" s="6">
        <v>2</v>
      </c>
      <c r="C10" s="6">
        <v>1</v>
      </c>
      <c r="D10" s="6">
        <f t="shared" si="0"/>
        <v>1</v>
      </c>
      <c r="E10" s="6">
        <v>0.5</v>
      </c>
      <c r="F10" s="6">
        <v>7</v>
      </c>
    </row>
    <row r="11" spans="1:13">
      <c r="A11" s="6">
        <v>7</v>
      </c>
      <c r="B11" s="6">
        <v>6</v>
      </c>
      <c r="C11" s="6">
        <v>4</v>
      </c>
      <c r="D11" s="6">
        <f t="shared" si="0"/>
        <v>2</v>
      </c>
      <c r="E11" s="6">
        <v>1</v>
      </c>
      <c r="F11" s="6" t="s">
        <v>114</v>
      </c>
    </row>
    <row r="14" spans="1:13">
      <c r="B14" s="39"/>
      <c r="C14" s="40"/>
      <c r="D14" s="40"/>
      <c r="E14" s="40"/>
      <c r="F14" s="40"/>
      <c r="G14" s="40"/>
      <c r="H14" s="40"/>
      <c r="I14" s="41"/>
    </row>
    <row r="15" spans="1:13">
      <c r="B15" s="42"/>
      <c r="C15" s="43"/>
      <c r="D15" s="43"/>
      <c r="E15" s="43"/>
      <c r="F15" s="43"/>
      <c r="G15" s="43"/>
      <c r="H15" s="43"/>
      <c r="I15" s="44"/>
    </row>
    <row r="16" spans="1:13">
      <c r="B16" s="42"/>
      <c r="C16" s="43"/>
      <c r="D16" s="43"/>
      <c r="E16" s="43"/>
      <c r="F16" s="43"/>
      <c r="G16" s="43"/>
      <c r="H16" s="43"/>
      <c r="I16" s="44"/>
    </row>
    <row r="17" spans="2:9">
      <c r="B17" s="42"/>
      <c r="C17" s="43"/>
      <c r="D17" s="43"/>
      <c r="E17" s="43"/>
      <c r="F17" s="43"/>
      <c r="G17" s="43"/>
      <c r="H17" s="43"/>
      <c r="I17" s="44"/>
    </row>
    <row r="18" spans="2:9">
      <c r="B18" s="42"/>
      <c r="C18" s="43"/>
      <c r="D18" s="43"/>
      <c r="E18" s="43"/>
      <c r="F18" s="43"/>
      <c r="G18" s="43"/>
      <c r="H18" s="43"/>
      <c r="I18" s="44"/>
    </row>
    <row r="19" spans="2:9">
      <c r="B19" s="42"/>
      <c r="C19" s="43"/>
      <c r="D19" s="43"/>
      <c r="E19" s="43"/>
      <c r="F19" s="43"/>
      <c r="G19" s="43"/>
      <c r="H19" s="43"/>
      <c r="I19" s="44"/>
    </row>
    <row r="20" spans="2:9">
      <c r="B20" s="42"/>
      <c r="C20" s="43"/>
      <c r="D20" s="43"/>
      <c r="E20" s="43"/>
      <c r="F20" s="43"/>
      <c r="G20" s="43"/>
      <c r="H20" s="43"/>
      <c r="I20" s="44"/>
    </row>
    <row r="21" spans="2:9">
      <c r="B21" s="42"/>
      <c r="C21" s="43"/>
      <c r="D21" s="43"/>
      <c r="E21" s="43"/>
      <c r="F21" s="43"/>
      <c r="G21" s="43"/>
      <c r="H21" s="43"/>
      <c r="I21" s="44"/>
    </row>
    <row r="22" spans="2:9">
      <c r="B22" s="42"/>
      <c r="C22" s="43"/>
      <c r="D22" s="43"/>
      <c r="E22" s="43"/>
      <c r="F22" s="43"/>
      <c r="G22" s="43"/>
      <c r="H22" s="43"/>
      <c r="I22" s="44"/>
    </row>
    <row r="23" spans="2:9">
      <c r="B23" s="42"/>
      <c r="C23" s="43"/>
      <c r="D23" s="43"/>
      <c r="E23" s="43"/>
      <c r="F23" s="43"/>
      <c r="G23" s="43"/>
      <c r="H23" s="43"/>
      <c r="I23" s="44"/>
    </row>
    <row r="24" spans="2:9">
      <c r="B24" s="42"/>
      <c r="C24" s="43"/>
      <c r="D24" s="43"/>
      <c r="E24" s="43"/>
      <c r="F24" s="43"/>
      <c r="G24" s="43"/>
      <c r="H24" s="43"/>
      <c r="I24" s="44"/>
    </row>
    <row r="25" spans="2:9">
      <c r="B25" s="42"/>
      <c r="C25" s="43"/>
      <c r="D25" s="43"/>
      <c r="E25" s="43"/>
      <c r="F25" s="43"/>
      <c r="G25" s="43"/>
      <c r="H25" s="43"/>
      <c r="I25" s="44"/>
    </row>
    <row r="26" spans="2:9">
      <c r="B26" s="42"/>
      <c r="C26" s="43"/>
      <c r="D26" s="43"/>
      <c r="E26" s="43"/>
      <c r="F26" s="43"/>
      <c r="G26" s="43"/>
      <c r="H26" s="43"/>
      <c r="I26" s="44"/>
    </row>
    <row r="27" spans="2:9">
      <c r="B27" s="42"/>
      <c r="C27" s="43"/>
      <c r="D27" s="43"/>
      <c r="E27" s="43"/>
      <c r="F27" s="43"/>
      <c r="G27" s="43"/>
      <c r="H27" s="43"/>
      <c r="I27" s="44"/>
    </row>
    <row r="28" spans="2:9">
      <c r="B28" s="42"/>
      <c r="C28" s="43"/>
      <c r="D28" s="43"/>
      <c r="E28" s="43"/>
      <c r="F28" s="43"/>
      <c r="G28" s="43"/>
      <c r="H28" s="43"/>
      <c r="I28" s="44"/>
    </row>
    <row r="29" spans="2:9">
      <c r="B29" s="45"/>
      <c r="C29" s="46"/>
      <c r="D29" s="46"/>
      <c r="E29" s="46"/>
      <c r="F29" s="46"/>
      <c r="G29" s="46"/>
      <c r="H29" s="46"/>
      <c r="I29" s="47"/>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A2" sqref="A2"/>
    </sheetView>
  </sheetViews>
  <sheetFormatPr baseColWidth="10" defaultColWidth="11" defaultRowHeight="15" x14ac:dyDescent="0"/>
  <cols>
    <col min="11" max="11" width="6.33203125" customWidth="1"/>
  </cols>
  <sheetData>
    <row r="1" spans="1:13" ht="18">
      <c r="A1" s="88" t="s">
        <v>253</v>
      </c>
      <c r="B1" s="89"/>
      <c r="C1" s="89"/>
      <c r="D1" s="89"/>
      <c r="E1" s="89"/>
      <c r="F1" s="89"/>
    </row>
    <row r="2" spans="1:13">
      <c r="I2" s="76"/>
      <c r="K2" s="2" t="s">
        <v>241</v>
      </c>
    </row>
    <row r="3" spans="1:13">
      <c r="A3" s="94"/>
      <c r="B3" s="94" t="s">
        <v>105</v>
      </c>
      <c r="C3" s="94" t="s">
        <v>106</v>
      </c>
      <c r="D3" s="94" t="s">
        <v>107</v>
      </c>
      <c r="E3" s="94" t="s">
        <v>27</v>
      </c>
      <c r="F3" s="94"/>
      <c r="L3" s="97" t="s">
        <v>223</v>
      </c>
    </row>
    <row r="4" spans="1:13">
      <c r="A4" s="94" t="s">
        <v>22</v>
      </c>
      <c r="B4" s="94" t="s">
        <v>16</v>
      </c>
      <c r="C4" s="94" t="s">
        <v>16</v>
      </c>
      <c r="D4" s="94" t="s">
        <v>16</v>
      </c>
      <c r="E4" s="94" t="s">
        <v>28</v>
      </c>
      <c r="F4" s="94" t="s">
        <v>112</v>
      </c>
      <c r="L4" s="97" t="s">
        <v>223</v>
      </c>
    </row>
    <row r="5" spans="1:13">
      <c r="A5" s="6">
        <v>1</v>
      </c>
      <c r="B5" s="6">
        <v>6</v>
      </c>
      <c r="C5" s="6">
        <v>4</v>
      </c>
      <c r="D5" s="6">
        <f>B5-C5</f>
        <v>2</v>
      </c>
      <c r="E5" s="6">
        <v>1</v>
      </c>
      <c r="F5" s="6" t="s">
        <v>113</v>
      </c>
      <c r="L5" t="s">
        <v>226</v>
      </c>
    </row>
    <row r="6" spans="1:13">
      <c r="A6" s="6">
        <v>2</v>
      </c>
      <c r="B6" s="6">
        <v>5</v>
      </c>
      <c r="C6" s="6">
        <v>3</v>
      </c>
      <c r="D6" s="6">
        <f t="shared" ref="D6:D11" si="0">B6-C6</f>
        <v>2</v>
      </c>
      <c r="E6" s="6">
        <v>1</v>
      </c>
      <c r="F6" s="6">
        <v>4</v>
      </c>
      <c r="L6" t="s">
        <v>228</v>
      </c>
    </row>
    <row r="7" spans="1:13">
      <c r="A7" s="6">
        <v>3</v>
      </c>
      <c r="B7" s="6">
        <v>10</v>
      </c>
      <c r="C7" s="6">
        <v>6</v>
      </c>
      <c r="D7" s="6">
        <f t="shared" si="0"/>
        <v>4</v>
      </c>
      <c r="E7" s="6">
        <v>2</v>
      </c>
      <c r="F7" s="6">
        <v>5</v>
      </c>
    </row>
    <row r="8" spans="1:13">
      <c r="A8" s="6">
        <v>4</v>
      </c>
      <c r="B8" s="6">
        <v>5</v>
      </c>
      <c r="C8" s="6">
        <v>3</v>
      </c>
      <c r="D8" s="6">
        <f t="shared" si="0"/>
        <v>2</v>
      </c>
      <c r="E8" s="6">
        <v>1</v>
      </c>
      <c r="F8" s="6">
        <v>6</v>
      </c>
      <c r="K8" s="96" t="s">
        <v>231</v>
      </c>
    </row>
    <row r="9" spans="1:13">
      <c r="A9" s="6">
        <v>5</v>
      </c>
      <c r="B9" s="6">
        <v>2</v>
      </c>
      <c r="C9" s="6">
        <v>1</v>
      </c>
      <c r="D9" s="6">
        <f t="shared" si="0"/>
        <v>1</v>
      </c>
      <c r="E9" s="6">
        <v>0.5</v>
      </c>
      <c r="F9" s="6">
        <v>6</v>
      </c>
      <c r="L9" s="95" t="s">
        <v>232</v>
      </c>
      <c r="M9" t="s">
        <v>233</v>
      </c>
    </row>
    <row r="10" spans="1:13">
      <c r="A10" s="6">
        <v>6</v>
      </c>
      <c r="B10" s="6">
        <v>2</v>
      </c>
      <c r="C10" s="6">
        <v>1</v>
      </c>
      <c r="D10" s="6">
        <f t="shared" si="0"/>
        <v>1</v>
      </c>
      <c r="E10" s="6">
        <v>0.5</v>
      </c>
      <c r="F10" s="6">
        <v>7</v>
      </c>
      <c r="L10" s="95" t="s">
        <v>224</v>
      </c>
      <c r="M10" t="s">
        <v>234</v>
      </c>
    </row>
    <row r="11" spans="1:13">
      <c r="A11" s="6">
        <v>7</v>
      </c>
      <c r="B11" s="6">
        <v>6</v>
      </c>
      <c r="C11" s="6">
        <v>4</v>
      </c>
      <c r="D11" s="6">
        <f t="shared" si="0"/>
        <v>2</v>
      </c>
      <c r="E11" s="6">
        <v>1</v>
      </c>
      <c r="F11" s="6" t="s">
        <v>114</v>
      </c>
      <c r="L11" s="95" t="s">
        <v>235</v>
      </c>
      <c r="M11" s="19" t="s">
        <v>238</v>
      </c>
    </row>
    <row r="12" spans="1:13">
      <c r="L12" s="95" t="s">
        <v>227</v>
      </c>
      <c r="M12" s="19" t="s">
        <v>236</v>
      </c>
    </row>
    <row r="13" spans="1:13">
      <c r="L13" s="95" t="s">
        <v>229</v>
      </c>
      <c r="M13" s="19" t="s">
        <v>237</v>
      </c>
    </row>
    <row r="14" spans="1:13">
      <c r="B14" s="39"/>
      <c r="C14" s="40"/>
      <c r="D14" s="40"/>
      <c r="E14" s="40"/>
      <c r="F14" s="40"/>
      <c r="G14" s="40"/>
      <c r="H14" s="40"/>
      <c r="I14" s="41"/>
    </row>
    <row r="15" spans="1:13">
      <c r="B15" s="42"/>
      <c r="C15" s="43"/>
      <c r="D15" s="43"/>
      <c r="E15" s="43"/>
      <c r="F15" s="43"/>
      <c r="G15" s="43"/>
      <c r="H15" s="43"/>
      <c r="I15" s="44"/>
    </row>
    <row r="16" spans="1:13">
      <c r="B16" s="42"/>
      <c r="C16" s="43"/>
      <c r="D16" s="43"/>
      <c r="E16" s="43"/>
      <c r="F16" s="43"/>
      <c r="G16" s="43"/>
      <c r="H16" s="43"/>
      <c r="I16" s="44"/>
    </row>
    <row r="17" spans="2:9">
      <c r="B17" s="42"/>
      <c r="C17" s="43"/>
      <c r="D17" s="43"/>
      <c r="E17" s="43"/>
      <c r="F17" s="43"/>
      <c r="G17" s="43"/>
      <c r="H17" s="43"/>
      <c r="I17" s="44"/>
    </row>
    <row r="18" spans="2:9">
      <c r="B18" s="42"/>
      <c r="C18" s="43"/>
      <c r="D18" s="43"/>
      <c r="E18" s="43"/>
      <c r="F18" s="43"/>
      <c r="G18" s="43"/>
      <c r="H18" s="43"/>
      <c r="I18" s="44"/>
    </row>
    <row r="19" spans="2:9">
      <c r="B19" s="42"/>
      <c r="C19" s="43"/>
      <c r="D19" s="43"/>
      <c r="E19" s="43"/>
      <c r="F19" s="43"/>
      <c r="G19" s="43"/>
      <c r="H19" s="43"/>
      <c r="I19" s="44"/>
    </row>
    <row r="20" spans="2:9">
      <c r="B20" s="42"/>
      <c r="C20" s="43"/>
      <c r="D20" s="43"/>
      <c r="E20" s="43"/>
      <c r="F20" s="43"/>
      <c r="G20" s="43"/>
      <c r="H20" s="43"/>
      <c r="I20" s="44"/>
    </row>
    <row r="21" spans="2:9">
      <c r="B21" s="42"/>
      <c r="C21" s="43"/>
      <c r="D21" s="43"/>
      <c r="E21" s="43"/>
      <c r="F21" s="43"/>
      <c r="G21" s="43"/>
      <c r="H21" s="43"/>
      <c r="I21" s="44"/>
    </row>
    <row r="22" spans="2:9">
      <c r="B22" s="42"/>
      <c r="C22" s="43"/>
      <c r="D22" s="43"/>
      <c r="E22" s="43"/>
      <c r="F22" s="43"/>
      <c r="G22" s="43"/>
      <c r="H22" s="43"/>
      <c r="I22" s="44"/>
    </row>
    <row r="23" spans="2:9">
      <c r="B23" s="42"/>
      <c r="C23" s="43"/>
      <c r="D23" s="43"/>
      <c r="E23" s="43"/>
      <c r="F23" s="43"/>
      <c r="G23" s="43"/>
      <c r="H23" s="43"/>
      <c r="I23" s="44"/>
    </row>
    <row r="24" spans="2:9">
      <c r="B24" s="42"/>
      <c r="C24" s="43"/>
      <c r="D24" s="43"/>
      <c r="E24" s="43"/>
      <c r="F24" s="43"/>
      <c r="G24" s="43"/>
      <c r="H24" s="43"/>
      <c r="I24" s="44"/>
    </row>
    <row r="25" spans="2:9">
      <c r="B25" s="42"/>
      <c r="C25" s="43"/>
      <c r="D25" s="43"/>
      <c r="E25" s="43"/>
      <c r="F25" s="43"/>
      <c r="G25" s="43"/>
      <c r="H25" s="43"/>
      <c r="I25" s="44"/>
    </row>
    <row r="26" spans="2:9">
      <c r="B26" s="42"/>
      <c r="C26" s="43"/>
      <c r="D26" s="43"/>
      <c r="E26" s="43"/>
      <c r="F26" s="43"/>
      <c r="G26" s="43"/>
      <c r="H26" s="43"/>
      <c r="I26" s="44"/>
    </row>
    <row r="27" spans="2:9">
      <c r="B27" s="42"/>
      <c r="C27" s="43"/>
      <c r="D27" s="43"/>
      <c r="E27" s="43"/>
      <c r="F27" s="43"/>
      <c r="G27" s="43"/>
      <c r="H27" s="43"/>
      <c r="I27" s="44"/>
    </row>
    <row r="28" spans="2:9">
      <c r="B28" s="42"/>
      <c r="C28" s="43"/>
      <c r="D28" s="43"/>
      <c r="E28" s="43"/>
      <c r="F28" s="43"/>
      <c r="G28" s="43"/>
      <c r="H28" s="43"/>
      <c r="I28" s="44"/>
    </row>
    <row r="29" spans="2:9">
      <c r="B29" s="45"/>
      <c r="C29" s="46"/>
      <c r="D29" s="46"/>
      <c r="E29" s="46"/>
      <c r="F29" s="46"/>
      <c r="G29" s="46"/>
      <c r="H29" s="46"/>
      <c r="I29" s="47"/>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sqref="A1:F1"/>
    </sheetView>
  </sheetViews>
  <sheetFormatPr baseColWidth="10" defaultColWidth="11" defaultRowHeight="15" x14ac:dyDescent="0"/>
  <cols>
    <col min="11" max="11" width="6.33203125" customWidth="1"/>
  </cols>
  <sheetData>
    <row r="1" spans="1:13" ht="18">
      <c r="A1" s="99" t="s">
        <v>254</v>
      </c>
      <c r="B1" s="100"/>
      <c r="C1" s="100"/>
      <c r="D1" s="100"/>
      <c r="E1" s="100"/>
      <c r="F1" s="100"/>
    </row>
    <row r="2" spans="1:13">
      <c r="I2" s="76"/>
      <c r="K2" s="2" t="s">
        <v>241</v>
      </c>
    </row>
    <row r="3" spans="1:13">
      <c r="A3" s="94"/>
      <c r="B3" s="94" t="s">
        <v>105</v>
      </c>
      <c r="C3" s="94" t="s">
        <v>106</v>
      </c>
      <c r="D3" s="94" t="s">
        <v>107</v>
      </c>
      <c r="E3" s="94" t="s">
        <v>27</v>
      </c>
      <c r="F3" s="94"/>
      <c r="L3" s="97" t="s">
        <v>223</v>
      </c>
    </row>
    <row r="4" spans="1:13">
      <c r="A4" s="94" t="s">
        <v>22</v>
      </c>
      <c r="B4" s="94" t="s">
        <v>16</v>
      </c>
      <c r="C4" s="94" t="s">
        <v>16</v>
      </c>
      <c r="D4" s="94" t="s">
        <v>16</v>
      </c>
      <c r="E4" s="94" t="s">
        <v>28</v>
      </c>
      <c r="F4" s="94" t="s">
        <v>112</v>
      </c>
      <c r="L4" s="97" t="s">
        <v>223</v>
      </c>
    </row>
    <row r="5" spans="1:13">
      <c r="A5" s="6">
        <v>1</v>
      </c>
      <c r="B5" s="6">
        <v>6</v>
      </c>
      <c r="C5" s="6">
        <v>4</v>
      </c>
      <c r="D5" s="6">
        <f>B5-C5</f>
        <v>2</v>
      </c>
      <c r="E5" s="68">
        <f t="shared" ref="E5:E11" si="0">D5</f>
        <v>2</v>
      </c>
      <c r="F5" s="6" t="s">
        <v>113</v>
      </c>
    </row>
    <row r="6" spans="1:13">
      <c r="A6" s="6">
        <v>2</v>
      </c>
      <c r="B6" s="6">
        <v>5</v>
      </c>
      <c r="C6" s="6">
        <v>3</v>
      </c>
      <c r="D6" s="6">
        <f t="shared" ref="D6:D11" si="1">B6-C6</f>
        <v>2</v>
      </c>
      <c r="E6" s="68">
        <f t="shared" si="0"/>
        <v>2</v>
      </c>
      <c r="F6" s="6">
        <v>4</v>
      </c>
      <c r="K6" s="96" t="s">
        <v>239</v>
      </c>
    </row>
    <row r="7" spans="1:13">
      <c r="A7" s="6">
        <v>3</v>
      </c>
      <c r="B7" s="6">
        <v>10</v>
      </c>
      <c r="C7" s="6">
        <v>6</v>
      </c>
      <c r="D7" s="6">
        <f t="shared" si="1"/>
        <v>4</v>
      </c>
      <c r="E7" s="68">
        <f t="shared" si="0"/>
        <v>4</v>
      </c>
      <c r="F7" s="6">
        <v>5</v>
      </c>
      <c r="L7" t="s">
        <v>242</v>
      </c>
    </row>
    <row r="8" spans="1:13">
      <c r="A8" s="6">
        <v>4</v>
      </c>
      <c r="B8" s="6">
        <v>5</v>
      </c>
      <c r="C8" s="6">
        <v>3</v>
      </c>
      <c r="D8" s="6">
        <f t="shared" si="1"/>
        <v>2</v>
      </c>
      <c r="E8" s="68">
        <f t="shared" si="0"/>
        <v>2</v>
      </c>
      <c r="F8" s="6">
        <v>6</v>
      </c>
      <c r="K8" s="96"/>
      <c r="L8" t="s">
        <v>243</v>
      </c>
    </row>
    <row r="9" spans="1:13">
      <c r="A9" s="6">
        <v>5</v>
      </c>
      <c r="B9" s="6">
        <v>2</v>
      </c>
      <c r="C9" s="6">
        <v>1</v>
      </c>
      <c r="D9" s="6">
        <f t="shared" si="1"/>
        <v>1</v>
      </c>
      <c r="E9" s="68">
        <f t="shared" si="0"/>
        <v>1</v>
      </c>
      <c r="F9" s="6">
        <v>6</v>
      </c>
      <c r="L9" t="s">
        <v>244</v>
      </c>
    </row>
    <row r="10" spans="1:13">
      <c r="A10" s="6">
        <v>6</v>
      </c>
      <c r="B10" s="6">
        <v>2</v>
      </c>
      <c r="C10" s="6">
        <v>1</v>
      </c>
      <c r="D10" s="6">
        <f t="shared" si="1"/>
        <v>1</v>
      </c>
      <c r="E10" s="68">
        <f t="shared" si="0"/>
        <v>1</v>
      </c>
      <c r="F10" s="6">
        <v>7</v>
      </c>
      <c r="L10" s="95" t="s">
        <v>240</v>
      </c>
      <c r="M10">
        <f>SQRT(26)</f>
        <v>5.0990195135927845</v>
      </c>
    </row>
    <row r="11" spans="1:13">
      <c r="A11" s="6">
        <v>7</v>
      </c>
      <c r="B11" s="6">
        <v>6</v>
      </c>
      <c r="C11" s="6">
        <v>4</v>
      </c>
      <c r="D11" s="6">
        <f t="shared" si="1"/>
        <v>2</v>
      </c>
      <c r="E11" s="68">
        <f t="shared" si="0"/>
        <v>2</v>
      </c>
      <c r="F11" s="6" t="s">
        <v>114</v>
      </c>
      <c r="L11" s="95" t="s">
        <v>224</v>
      </c>
      <c r="M11" s="19">
        <f>SQRT(8)</f>
        <v>2.8284271247461903</v>
      </c>
    </row>
    <row r="12" spans="1:13">
      <c r="L12" s="95" t="s">
        <v>235</v>
      </c>
      <c r="M12" s="19" t="s">
        <v>246</v>
      </c>
    </row>
    <row r="13" spans="1:13">
      <c r="L13" s="95" t="s">
        <v>245</v>
      </c>
      <c r="M13" s="19" t="s">
        <v>247</v>
      </c>
    </row>
    <row r="14" spans="1:13">
      <c r="B14" s="39"/>
      <c r="C14" s="40"/>
      <c r="D14" s="40"/>
      <c r="E14" s="40"/>
      <c r="F14" s="40"/>
      <c r="G14" s="40"/>
      <c r="H14" s="40"/>
      <c r="I14" s="41"/>
      <c r="M14" t="s">
        <v>248</v>
      </c>
    </row>
    <row r="15" spans="1:13">
      <c r="B15" s="42"/>
      <c r="C15" s="43"/>
      <c r="D15" s="43"/>
      <c r="E15" s="43"/>
      <c r="F15" s="43"/>
      <c r="G15" s="43"/>
      <c r="H15" s="43"/>
      <c r="I15" s="44"/>
      <c r="M15" t="s">
        <v>249</v>
      </c>
    </row>
    <row r="16" spans="1:13">
      <c r="B16" s="42"/>
      <c r="C16" s="43"/>
      <c r="D16" s="43"/>
      <c r="E16" s="43"/>
      <c r="F16" s="43"/>
      <c r="G16" s="43"/>
      <c r="H16" s="43"/>
      <c r="I16" s="44"/>
    </row>
    <row r="17" spans="2:9">
      <c r="B17" s="42"/>
      <c r="C17" s="43"/>
      <c r="D17" s="43"/>
      <c r="E17" s="43"/>
      <c r="F17" s="43"/>
      <c r="G17" s="43"/>
      <c r="H17" s="43"/>
      <c r="I17" s="44"/>
    </row>
    <row r="18" spans="2:9">
      <c r="B18" s="42"/>
      <c r="C18" s="43"/>
      <c r="D18" s="43"/>
      <c r="E18" s="43"/>
      <c r="F18" s="43"/>
      <c r="G18" s="43"/>
      <c r="H18" s="43"/>
      <c r="I18" s="44"/>
    </row>
    <row r="19" spans="2:9">
      <c r="B19" s="42"/>
      <c r="C19" s="43"/>
      <c r="D19" s="43"/>
      <c r="E19" s="43"/>
      <c r="F19" s="43"/>
      <c r="G19" s="43"/>
      <c r="H19" s="43"/>
      <c r="I19" s="44"/>
    </row>
    <row r="20" spans="2:9">
      <c r="B20" s="42"/>
      <c r="C20" s="43"/>
      <c r="D20" s="43"/>
      <c r="E20" s="43"/>
      <c r="F20" s="43"/>
      <c r="G20" s="43"/>
      <c r="H20" s="43"/>
      <c r="I20" s="44"/>
    </row>
    <row r="21" spans="2:9">
      <c r="B21" s="42"/>
      <c r="C21" s="43"/>
      <c r="D21" s="43"/>
      <c r="E21" s="43"/>
      <c r="F21" s="43"/>
      <c r="G21" s="43"/>
      <c r="H21" s="43"/>
      <c r="I21" s="44"/>
    </row>
    <row r="22" spans="2:9">
      <c r="B22" s="42"/>
      <c r="C22" s="43"/>
      <c r="D22" s="43"/>
      <c r="E22" s="43"/>
      <c r="F22" s="43"/>
      <c r="G22" s="43"/>
      <c r="H22" s="43"/>
      <c r="I22" s="44"/>
    </row>
    <row r="23" spans="2:9">
      <c r="B23" s="42"/>
      <c r="C23" s="43"/>
      <c r="D23" s="43"/>
      <c r="E23" s="43"/>
      <c r="F23" s="43"/>
      <c r="G23" s="43"/>
      <c r="H23" s="43"/>
      <c r="I23" s="44"/>
    </row>
    <row r="24" spans="2:9">
      <c r="B24" s="42"/>
      <c r="C24" s="43"/>
      <c r="D24" s="43"/>
      <c r="E24" s="43"/>
      <c r="F24" s="43"/>
      <c r="G24" s="43"/>
      <c r="H24" s="43"/>
      <c r="I24" s="44"/>
    </row>
    <row r="25" spans="2:9">
      <c r="B25" s="42"/>
      <c r="C25" s="43"/>
      <c r="D25" s="43"/>
      <c r="E25" s="43"/>
      <c r="F25" s="43"/>
      <c r="G25" s="43"/>
      <c r="H25" s="43"/>
      <c r="I25" s="44"/>
    </row>
    <row r="26" spans="2:9">
      <c r="B26" s="42"/>
      <c r="C26" s="43"/>
      <c r="D26" s="43"/>
      <c r="E26" s="43"/>
      <c r="F26" s="43"/>
      <c r="G26" s="43"/>
      <c r="H26" s="43"/>
      <c r="I26" s="44"/>
    </row>
    <row r="27" spans="2:9">
      <c r="B27" s="42"/>
      <c r="C27" s="43"/>
      <c r="D27" s="43"/>
      <c r="E27" s="43"/>
      <c r="F27" s="43"/>
      <c r="G27" s="43"/>
      <c r="H27" s="43"/>
      <c r="I27" s="44"/>
    </row>
    <row r="28" spans="2:9">
      <c r="B28" s="42"/>
      <c r="C28" s="43"/>
      <c r="D28" s="43"/>
      <c r="E28" s="43"/>
      <c r="F28" s="43"/>
      <c r="G28" s="43"/>
      <c r="H28" s="43"/>
      <c r="I28" s="44"/>
    </row>
    <row r="29" spans="2:9">
      <c r="B29" s="45"/>
      <c r="C29" s="46"/>
      <c r="D29" s="46"/>
      <c r="E29" s="46"/>
      <c r="F29" s="46"/>
      <c r="G29" s="46"/>
      <c r="H29" s="46"/>
      <c r="I29" s="47"/>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7"/>
  <sheetViews>
    <sheetView workbookViewId="0">
      <selection sqref="A1:H1"/>
    </sheetView>
  </sheetViews>
  <sheetFormatPr baseColWidth="10" defaultColWidth="5.1640625" defaultRowHeight="15" x14ac:dyDescent="0"/>
  <cols>
    <col min="1" max="10" width="9.6640625" customWidth="1"/>
    <col min="38" max="38" width="7.1640625" customWidth="1"/>
  </cols>
  <sheetData>
    <row r="1" spans="1:59" ht="18">
      <c r="A1" s="99" t="s">
        <v>260</v>
      </c>
      <c r="B1" s="100"/>
      <c r="C1" s="100"/>
      <c r="D1" s="100"/>
      <c r="E1" s="100"/>
      <c r="F1" s="100"/>
      <c r="G1" s="100"/>
      <c r="H1" s="100"/>
      <c r="I1" s="100"/>
    </row>
    <row r="3" spans="1:59">
      <c r="A3" s="27" t="s">
        <v>22</v>
      </c>
      <c r="B3" s="27" t="s">
        <v>105</v>
      </c>
      <c r="C3" s="27" t="s">
        <v>106</v>
      </c>
      <c r="D3" s="27" t="s">
        <v>107</v>
      </c>
      <c r="E3" s="194" t="s">
        <v>108</v>
      </c>
      <c r="F3" s="194"/>
      <c r="G3" s="194"/>
      <c r="H3" s="27" t="s">
        <v>27</v>
      </c>
      <c r="I3" s="27" t="s">
        <v>112</v>
      </c>
      <c r="L3" s="2">
        <v>1</v>
      </c>
      <c r="M3" s="2">
        <f>L3+1</f>
        <v>2</v>
      </c>
      <c r="N3" s="2">
        <f t="shared" ref="N3:AH3" si="0">M3+1</f>
        <v>3</v>
      </c>
      <c r="O3" s="2">
        <f t="shared" si="0"/>
        <v>4</v>
      </c>
      <c r="P3" s="2">
        <f t="shared" si="0"/>
        <v>5</v>
      </c>
      <c r="Q3" s="2">
        <f t="shared" si="0"/>
        <v>6</v>
      </c>
      <c r="R3" s="2">
        <f t="shared" si="0"/>
        <v>7</v>
      </c>
      <c r="S3" s="2">
        <f t="shared" si="0"/>
        <v>8</v>
      </c>
      <c r="T3" s="2">
        <f t="shared" si="0"/>
        <v>9</v>
      </c>
      <c r="U3" s="2">
        <f t="shared" si="0"/>
        <v>10</v>
      </c>
      <c r="V3" s="2">
        <f t="shared" si="0"/>
        <v>11</v>
      </c>
      <c r="W3" s="2">
        <f t="shared" si="0"/>
        <v>12</v>
      </c>
      <c r="X3" s="2">
        <f t="shared" si="0"/>
        <v>13</v>
      </c>
      <c r="Y3" s="2">
        <f t="shared" si="0"/>
        <v>14</v>
      </c>
      <c r="Z3" s="2">
        <f t="shared" si="0"/>
        <v>15</v>
      </c>
      <c r="AA3" s="2">
        <f t="shared" si="0"/>
        <v>16</v>
      </c>
      <c r="AB3" s="2">
        <f t="shared" si="0"/>
        <v>17</v>
      </c>
      <c r="AC3" s="2">
        <f t="shared" si="0"/>
        <v>18</v>
      </c>
      <c r="AD3" s="2">
        <f t="shared" si="0"/>
        <v>19</v>
      </c>
      <c r="AE3" s="2">
        <f t="shared" si="0"/>
        <v>20</v>
      </c>
      <c r="AF3" s="2">
        <f t="shared" si="0"/>
        <v>21</v>
      </c>
      <c r="AG3" s="2">
        <f t="shared" si="0"/>
        <v>22</v>
      </c>
      <c r="AH3" s="2">
        <f t="shared" si="0"/>
        <v>23</v>
      </c>
      <c r="AL3" s="76" t="s">
        <v>256</v>
      </c>
    </row>
    <row r="4" spans="1:59">
      <c r="A4" s="27"/>
      <c r="B4" s="27" t="s">
        <v>16</v>
      </c>
      <c r="C4" s="27" t="s">
        <v>16</v>
      </c>
      <c r="D4" s="27" t="s">
        <v>16</v>
      </c>
      <c r="E4" s="27" t="s">
        <v>109</v>
      </c>
      <c r="F4" s="27" t="s">
        <v>110</v>
      </c>
      <c r="G4" s="27" t="s">
        <v>111</v>
      </c>
      <c r="H4" s="27" t="s">
        <v>28</v>
      </c>
      <c r="I4" s="27"/>
      <c r="L4" s="2"/>
      <c r="M4" s="2"/>
      <c r="N4" s="2"/>
      <c r="O4" s="2"/>
      <c r="P4" s="2"/>
      <c r="Q4" s="2"/>
      <c r="R4" s="2"/>
      <c r="S4" s="2"/>
      <c r="T4" s="2"/>
      <c r="U4" s="2"/>
      <c r="V4" s="2"/>
      <c r="W4" s="2"/>
      <c r="X4" s="2"/>
      <c r="Y4" s="2"/>
      <c r="Z4" s="2"/>
      <c r="AA4" s="2"/>
      <c r="AB4" s="2"/>
      <c r="AC4" s="2"/>
      <c r="AD4" s="2"/>
      <c r="AE4" s="2"/>
      <c r="AF4" s="2"/>
      <c r="AG4" s="2"/>
      <c r="AH4" s="2"/>
      <c r="AL4" s="2" t="s">
        <v>3</v>
      </c>
    </row>
    <row r="5" spans="1:59">
      <c r="A5" s="6">
        <v>1</v>
      </c>
      <c r="B5" s="6">
        <v>6</v>
      </c>
      <c r="C5" s="6">
        <v>4</v>
      </c>
      <c r="D5" s="6">
        <f t="shared" ref="D5:D11" si="1">B5-C5</f>
        <v>2</v>
      </c>
      <c r="E5" s="6">
        <v>1</v>
      </c>
      <c r="F5" s="6">
        <v>1</v>
      </c>
      <c r="G5" s="6">
        <v>1</v>
      </c>
      <c r="H5" s="6">
        <v>1</v>
      </c>
      <c r="I5" s="6" t="s">
        <v>113</v>
      </c>
      <c r="K5">
        <v>1</v>
      </c>
      <c r="L5" s="4">
        <v>1</v>
      </c>
      <c r="M5" s="4">
        <v>1</v>
      </c>
      <c r="N5" s="4">
        <v>1</v>
      </c>
      <c r="O5" s="4">
        <v>1</v>
      </c>
      <c r="P5" s="3"/>
      <c r="Q5" s="3"/>
      <c r="R5" s="3"/>
      <c r="S5" s="3"/>
      <c r="T5" s="3"/>
      <c r="U5" s="3"/>
      <c r="V5" s="3"/>
      <c r="W5" s="3"/>
      <c r="X5" s="3"/>
      <c r="Y5" s="3"/>
      <c r="Z5" s="3"/>
      <c r="AA5" s="3"/>
      <c r="AM5">
        <v>1</v>
      </c>
      <c r="AN5">
        <f>AM5+1</f>
        <v>2</v>
      </c>
      <c r="AO5">
        <f t="shared" ref="AO5:BB5" si="2">AN5+1</f>
        <v>3</v>
      </c>
      <c r="AP5">
        <f t="shared" si="2"/>
        <v>4</v>
      </c>
      <c r="AQ5">
        <f t="shared" si="2"/>
        <v>5</v>
      </c>
      <c r="AR5">
        <f t="shared" si="2"/>
        <v>6</v>
      </c>
      <c r="AS5">
        <f t="shared" si="2"/>
        <v>7</v>
      </c>
      <c r="AT5">
        <f t="shared" si="2"/>
        <v>8</v>
      </c>
      <c r="AU5">
        <f t="shared" si="2"/>
        <v>9</v>
      </c>
      <c r="AV5">
        <f t="shared" si="2"/>
        <v>10</v>
      </c>
      <c r="AW5">
        <f t="shared" si="2"/>
        <v>11</v>
      </c>
      <c r="AX5">
        <f t="shared" si="2"/>
        <v>12</v>
      </c>
      <c r="AY5">
        <f t="shared" si="2"/>
        <v>13</v>
      </c>
      <c r="AZ5">
        <f t="shared" si="2"/>
        <v>14</v>
      </c>
      <c r="BA5">
        <f t="shared" si="2"/>
        <v>15</v>
      </c>
      <c r="BB5">
        <f t="shared" si="2"/>
        <v>16</v>
      </c>
      <c r="BC5">
        <f t="shared" ref="BC5" si="3">BB5+1</f>
        <v>17</v>
      </c>
      <c r="BD5">
        <f t="shared" ref="BD5" si="4">BC5+1</f>
        <v>18</v>
      </c>
      <c r="BE5">
        <f t="shared" ref="BE5" si="5">BD5+1</f>
        <v>19</v>
      </c>
      <c r="BF5">
        <f t="shared" ref="BF5" si="6">BE5+1</f>
        <v>20</v>
      </c>
      <c r="BG5">
        <f t="shared" ref="BG5" si="7">BF5+1</f>
        <v>21</v>
      </c>
    </row>
    <row r="6" spans="1:59">
      <c r="A6" s="6">
        <v>2</v>
      </c>
      <c r="B6" s="6">
        <v>5</v>
      </c>
      <c r="C6" s="6">
        <v>3</v>
      </c>
      <c r="D6" s="6">
        <f t="shared" si="1"/>
        <v>2</v>
      </c>
      <c r="E6" s="6">
        <v>1</v>
      </c>
      <c r="F6" s="6">
        <v>1</v>
      </c>
      <c r="G6" s="6">
        <v>1</v>
      </c>
      <c r="H6" s="6">
        <v>1</v>
      </c>
      <c r="I6" s="6">
        <v>4</v>
      </c>
      <c r="K6">
        <v>2</v>
      </c>
      <c r="L6" s="3"/>
      <c r="M6" s="3"/>
      <c r="N6" s="3"/>
      <c r="O6" s="3"/>
      <c r="P6" s="4">
        <v>1</v>
      </c>
      <c r="Q6" s="4">
        <v>1</v>
      </c>
      <c r="R6" s="4">
        <v>1</v>
      </c>
      <c r="S6" s="3"/>
      <c r="T6" s="3"/>
      <c r="U6" s="3"/>
      <c r="V6" s="3"/>
      <c r="W6" s="3"/>
      <c r="X6" s="3"/>
      <c r="Y6" s="3"/>
      <c r="Z6" s="3"/>
      <c r="AA6" s="3"/>
      <c r="AL6">
        <v>1</v>
      </c>
      <c r="AM6" s="1">
        <v>1</v>
      </c>
      <c r="AN6" s="1">
        <v>1</v>
      </c>
      <c r="AO6" s="1">
        <v>1</v>
      </c>
      <c r="AP6" s="1">
        <v>1</v>
      </c>
    </row>
    <row r="7" spans="1:59">
      <c r="A7" s="6">
        <v>3</v>
      </c>
      <c r="B7" s="6">
        <v>10</v>
      </c>
      <c r="C7" s="6">
        <v>6</v>
      </c>
      <c r="D7" s="6">
        <f t="shared" si="1"/>
        <v>4</v>
      </c>
      <c r="E7" s="6">
        <v>0</v>
      </c>
      <c r="F7" s="6">
        <v>1</v>
      </c>
      <c r="G7" s="6">
        <v>1</v>
      </c>
      <c r="H7" s="6">
        <v>2</v>
      </c>
      <c r="I7" s="6">
        <v>5</v>
      </c>
      <c r="K7">
        <v>3</v>
      </c>
      <c r="L7" s="3"/>
      <c r="M7" s="3"/>
      <c r="N7" s="3"/>
      <c r="O7" s="3"/>
      <c r="S7" s="4">
        <v>1</v>
      </c>
      <c r="T7" s="4">
        <v>1</v>
      </c>
      <c r="U7" s="4">
        <v>1</v>
      </c>
      <c r="V7" s="4">
        <v>1</v>
      </c>
      <c r="W7" s="4">
        <v>1</v>
      </c>
      <c r="X7" s="4">
        <v>1</v>
      </c>
      <c r="Y7" s="3"/>
      <c r="Z7" s="3"/>
      <c r="AA7" s="3"/>
      <c r="AL7">
        <v>2</v>
      </c>
      <c r="AQ7" s="1">
        <v>1</v>
      </c>
      <c r="AR7" s="1">
        <v>1</v>
      </c>
      <c r="AS7" s="1">
        <v>1</v>
      </c>
    </row>
    <row r="8" spans="1:59">
      <c r="A8" s="6">
        <v>4</v>
      </c>
      <c r="B8" s="6">
        <v>5</v>
      </c>
      <c r="C8" s="6">
        <v>3</v>
      </c>
      <c r="D8" s="6">
        <f t="shared" si="1"/>
        <v>2</v>
      </c>
      <c r="E8" s="6">
        <v>0</v>
      </c>
      <c r="F8" s="6">
        <v>0</v>
      </c>
      <c r="G8" s="6">
        <v>1</v>
      </c>
      <c r="H8" s="6">
        <v>1</v>
      </c>
      <c r="I8" s="6">
        <v>6</v>
      </c>
      <c r="K8">
        <v>4</v>
      </c>
      <c r="L8" s="3"/>
      <c r="M8" s="3"/>
      <c r="N8" s="3"/>
      <c r="O8" s="3"/>
      <c r="P8" s="3"/>
      <c r="Q8" s="3"/>
      <c r="R8" s="3"/>
      <c r="S8" s="4">
        <v>1</v>
      </c>
      <c r="T8" s="4">
        <v>1</v>
      </c>
      <c r="U8" s="4">
        <v>1</v>
      </c>
      <c r="V8" s="3"/>
      <c r="W8" s="3"/>
      <c r="X8" s="3"/>
      <c r="Y8" s="3"/>
      <c r="Z8" s="3"/>
      <c r="AA8" s="3"/>
      <c r="AL8">
        <v>3</v>
      </c>
      <c r="AQ8" s="1">
        <v>1</v>
      </c>
      <c r="AR8" s="1">
        <v>1</v>
      </c>
      <c r="AS8" s="1">
        <v>1</v>
      </c>
      <c r="AT8" s="1">
        <v>1</v>
      </c>
      <c r="AU8" s="1">
        <v>1</v>
      </c>
      <c r="AV8" s="1">
        <v>1</v>
      </c>
    </row>
    <row r="9" spans="1:59">
      <c r="A9" s="6">
        <v>5</v>
      </c>
      <c r="B9" s="6">
        <v>2</v>
      </c>
      <c r="C9" s="6">
        <v>1</v>
      </c>
      <c r="D9" s="6">
        <f t="shared" si="1"/>
        <v>1</v>
      </c>
      <c r="E9" s="6">
        <v>0</v>
      </c>
      <c r="F9" s="6">
        <v>1</v>
      </c>
      <c r="G9" s="6">
        <v>0</v>
      </c>
      <c r="H9" s="6">
        <v>0.5</v>
      </c>
      <c r="I9" s="6">
        <v>6</v>
      </c>
      <c r="K9">
        <v>5</v>
      </c>
      <c r="L9" s="3"/>
      <c r="M9" s="3"/>
      <c r="N9" s="3"/>
      <c r="O9" s="3"/>
      <c r="P9" s="3"/>
      <c r="Q9" s="3"/>
      <c r="R9" s="3"/>
      <c r="S9" s="3"/>
      <c r="T9" s="3"/>
      <c r="U9" s="3"/>
      <c r="W9" s="3"/>
      <c r="X9" s="3"/>
      <c r="Y9" s="4">
        <v>1</v>
      </c>
      <c r="Z9" s="3"/>
      <c r="AA9" s="3"/>
      <c r="AL9">
        <v>4</v>
      </c>
      <c r="AT9" s="1">
        <v>1</v>
      </c>
      <c r="AU9" s="1">
        <v>1</v>
      </c>
      <c r="AV9" s="1">
        <v>1</v>
      </c>
    </row>
    <row r="10" spans="1:59">
      <c r="A10" s="6">
        <v>6</v>
      </c>
      <c r="B10" s="6">
        <v>2</v>
      </c>
      <c r="C10" s="6">
        <v>1</v>
      </c>
      <c r="D10" s="6">
        <f t="shared" si="1"/>
        <v>1</v>
      </c>
      <c r="E10" s="6">
        <v>0</v>
      </c>
      <c r="F10" s="6">
        <v>1</v>
      </c>
      <c r="G10" s="6">
        <v>0</v>
      </c>
      <c r="H10" s="6">
        <v>0.5</v>
      </c>
      <c r="I10" s="6">
        <v>7</v>
      </c>
      <c r="K10">
        <v>6</v>
      </c>
      <c r="L10" s="3"/>
      <c r="M10" s="3"/>
      <c r="N10" s="3"/>
      <c r="O10" s="3"/>
      <c r="P10" s="3"/>
      <c r="Q10" s="3"/>
      <c r="R10" s="3"/>
      <c r="S10" s="3"/>
      <c r="T10" s="3"/>
      <c r="U10" s="3"/>
      <c r="V10" s="3"/>
      <c r="Z10" s="4">
        <v>1</v>
      </c>
      <c r="AA10" s="3"/>
      <c r="AB10" s="3"/>
      <c r="AC10" s="3"/>
      <c r="AD10" s="3"/>
      <c r="AL10">
        <v>5</v>
      </c>
      <c r="AW10" s="1">
        <v>1</v>
      </c>
    </row>
    <row r="11" spans="1:59">
      <c r="A11" s="6">
        <v>7</v>
      </c>
      <c r="B11" s="6">
        <v>6</v>
      </c>
      <c r="C11" s="6">
        <v>4</v>
      </c>
      <c r="D11" s="6">
        <f t="shared" si="1"/>
        <v>2</v>
      </c>
      <c r="E11" s="6">
        <v>1</v>
      </c>
      <c r="F11" s="6">
        <v>0</v>
      </c>
      <c r="G11" s="6">
        <v>0</v>
      </c>
      <c r="H11" s="6">
        <v>1</v>
      </c>
      <c r="I11" s="6" t="s">
        <v>114</v>
      </c>
      <c r="K11">
        <v>7</v>
      </c>
      <c r="L11" s="3"/>
      <c r="M11" s="3"/>
      <c r="N11" s="3"/>
      <c r="O11" s="3"/>
      <c r="P11" s="3"/>
      <c r="Q11" s="3"/>
      <c r="R11" s="3"/>
      <c r="S11" s="3"/>
      <c r="T11" s="3"/>
      <c r="U11" s="3"/>
      <c r="V11" s="3"/>
      <c r="Z11" s="3"/>
      <c r="AA11" s="4">
        <v>1</v>
      </c>
      <c r="AB11" s="4">
        <v>1</v>
      </c>
      <c r="AC11" s="4">
        <v>1</v>
      </c>
      <c r="AD11" s="4">
        <v>1</v>
      </c>
      <c r="AL11">
        <v>6</v>
      </c>
      <c r="AX11" s="1">
        <v>1</v>
      </c>
    </row>
    <row r="12" spans="1:59">
      <c r="AL12">
        <v>7</v>
      </c>
      <c r="AY12" s="1">
        <v>1</v>
      </c>
      <c r="AZ12" s="1">
        <v>1</v>
      </c>
      <c r="BA12" s="1">
        <v>1</v>
      </c>
      <c r="BB12" s="1">
        <v>1</v>
      </c>
    </row>
    <row r="13" spans="1:59">
      <c r="K13" s="2" t="s">
        <v>74</v>
      </c>
    </row>
    <row r="14" spans="1:59">
      <c r="B14" s="39"/>
      <c r="C14" s="40"/>
      <c r="D14" s="40"/>
      <c r="E14" s="40"/>
      <c r="F14" s="40"/>
      <c r="G14" s="40"/>
      <c r="H14" s="41"/>
      <c r="K14">
        <v>1</v>
      </c>
      <c r="L14">
        <f>IF(L5=1,1,0)</f>
        <v>1</v>
      </c>
      <c r="M14">
        <f t="shared" ref="M14:AH14" si="8">IF(M5=1,1,0)</f>
        <v>1</v>
      </c>
      <c r="N14">
        <f t="shared" si="8"/>
        <v>1</v>
      </c>
      <c r="O14">
        <f t="shared" si="8"/>
        <v>1</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L14" s="2" t="s">
        <v>4</v>
      </c>
    </row>
    <row r="15" spans="1:59">
      <c r="B15" s="42"/>
      <c r="C15" s="43"/>
      <c r="D15" s="43"/>
      <c r="E15" s="43"/>
      <c r="F15" s="43"/>
      <c r="G15" s="43"/>
      <c r="H15" s="44"/>
      <c r="K15">
        <v>2</v>
      </c>
      <c r="L15">
        <f t="shared" ref="L15:L20" si="9">IF(L6=1,1,0)</f>
        <v>0</v>
      </c>
      <c r="M15">
        <f t="shared" ref="M15:AH15" si="10">IF(M6=1,1,0)</f>
        <v>0</v>
      </c>
      <c r="N15">
        <f t="shared" si="10"/>
        <v>0</v>
      </c>
      <c r="O15">
        <f t="shared" si="10"/>
        <v>0</v>
      </c>
      <c r="P15">
        <f t="shared" si="10"/>
        <v>1</v>
      </c>
      <c r="Q15">
        <f t="shared" si="10"/>
        <v>1</v>
      </c>
      <c r="R15">
        <f t="shared" si="10"/>
        <v>1</v>
      </c>
      <c r="S15">
        <f t="shared" si="10"/>
        <v>0</v>
      </c>
      <c r="T15">
        <f t="shared" si="10"/>
        <v>0</v>
      </c>
      <c r="U15">
        <f t="shared" si="10"/>
        <v>0</v>
      </c>
      <c r="V15">
        <f t="shared" si="10"/>
        <v>0</v>
      </c>
      <c r="W15">
        <f t="shared" si="10"/>
        <v>0</v>
      </c>
      <c r="X15">
        <f t="shared" si="10"/>
        <v>0</v>
      </c>
      <c r="Y15">
        <f t="shared" si="10"/>
        <v>0</v>
      </c>
      <c r="Z15">
        <f t="shared" si="10"/>
        <v>0</v>
      </c>
      <c r="AA15">
        <f t="shared" si="10"/>
        <v>0</v>
      </c>
      <c r="AB15">
        <f t="shared" si="10"/>
        <v>0</v>
      </c>
      <c r="AC15">
        <f t="shared" si="10"/>
        <v>0</v>
      </c>
      <c r="AD15">
        <f t="shared" si="10"/>
        <v>0</v>
      </c>
      <c r="AE15">
        <f t="shared" si="10"/>
        <v>0</v>
      </c>
      <c r="AF15">
        <f t="shared" si="10"/>
        <v>0</v>
      </c>
      <c r="AG15">
        <f t="shared" si="10"/>
        <v>0</v>
      </c>
      <c r="AH15">
        <f t="shared" si="10"/>
        <v>0</v>
      </c>
      <c r="AL15" s="3">
        <v>1</v>
      </c>
      <c r="AM15" s="5">
        <v>1</v>
      </c>
      <c r="AN15" s="5">
        <v>1</v>
      </c>
      <c r="AO15" s="5">
        <v>1</v>
      </c>
      <c r="AP15" s="5">
        <v>1</v>
      </c>
      <c r="AQ15" s="3"/>
      <c r="AR15" s="3"/>
      <c r="AS15" s="3"/>
      <c r="AT15" s="3"/>
      <c r="AU15" s="3"/>
      <c r="AV15" s="3"/>
      <c r="AW15" s="3"/>
      <c r="AX15" s="3"/>
      <c r="AY15" s="3"/>
      <c r="AZ15" s="3"/>
      <c r="BA15" s="3"/>
      <c r="BB15" s="3"/>
    </row>
    <row r="16" spans="1:59">
      <c r="B16" s="42"/>
      <c r="C16" s="43"/>
      <c r="D16" s="43"/>
      <c r="E16" s="43"/>
      <c r="F16" s="43"/>
      <c r="G16" s="43"/>
      <c r="H16" s="44"/>
      <c r="K16">
        <v>3</v>
      </c>
      <c r="AL16" s="3">
        <v>2</v>
      </c>
      <c r="AM16" s="3"/>
      <c r="AN16" s="3"/>
      <c r="AO16" s="3"/>
      <c r="AP16" s="3"/>
      <c r="AQ16" s="5">
        <v>1</v>
      </c>
      <c r="AR16" s="5">
        <v>1</v>
      </c>
      <c r="AS16" s="5">
        <v>1</v>
      </c>
      <c r="AT16" s="3"/>
      <c r="AU16" s="3"/>
      <c r="AV16" s="3"/>
      <c r="AW16" s="3"/>
      <c r="AX16" s="3"/>
      <c r="AY16" s="3"/>
      <c r="AZ16" s="3"/>
      <c r="BA16" s="3"/>
      <c r="BB16" s="3"/>
    </row>
    <row r="17" spans="2:59">
      <c r="B17" s="42"/>
      <c r="C17" s="43"/>
      <c r="D17" s="43"/>
      <c r="E17" s="43"/>
      <c r="F17" s="43"/>
      <c r="G17" s="43"/>
      <c r="H17" s="44"/>
      <c r="K17">
        <v>4</v>
      </c>
      <c r="AL17" s="3">
        <v>3</v>
      </c>
      <c r="AM17" s="3"/>
      <c r="AN17" s="3"/>
      <c r="AO17" s="3"/>
      <c r="AP17" s="3"/>
      <c r="AT17" s="5">
        <v>1</v>
      </c>
      <c r="AU17" s="5">
        <v>1</v>
      </c>
      <c r="AV17" s="5">
        <v>1</v>
      </c>
      <c r="AW17" s="5">
        <v>1</v>
      </c>
      <c r="AX17" s="5">
        <v>1</v>
      </c>
      <c r="AY17" s="5">
        <v>1</v>
      </c>
      <c r="AZ17" s="3"/>
      <c r="BA17" s="3"/>
      <c r="BB17" s="3"/>
    </row>
    <row r="18" spans="2:59">
      <c r="B18" s="42"/>
      <c r="C18" s="43"/>
      <c r="D18" s="43"/>
      <c r="E18" s="43"/>
      <c r="F18" s="43"/>
      <c r="G18" s="43"/>
      <c r="H18" s="44"/>
      <c r="K18">
        <v>5</v>
      </c>
      <c r="AL18" s="3">
        <v>4</v>
      </c>
      <c r="AM18" s="3"/>
      <c r="AN18" s="3"/>
      <c r="AO18" s="3"/>
      <c r="AP18" s="3"/>
      <c r="AQ18" s="3"/>
      <c r="AR18" s="3"/>
      <c r="AS18" s="3"/>
      <c r="AT18" s="4">
        <v>1</v>
      </c>
      <c r="AU18" s="4">
        <v>1</v>
      </c>
      <c r="AV18" s="4">
        <v>1</v>
      </c>
      <c r="AW18" s="3"/>
      <c r="AX18" s="3"/>
      <c r="AY18" s="3"/>
      <c r="AZ18" s="3"/>
      <c r="BA18" s="3"/>
      <c r="BB18" s="3"/>
    </row>
    <row r="19" spans="2:59">
      <c r="B19" s="42"/>
      <c r="C19" s="43"/>
      <c r="D19" s="43"/>
      <c r="E19" s="43"/>
      <c r="F19" s="43"/>
      <c r="G19" s="43"/>
      <c r="H19" s="44"/>
      <c r="K19">
        <v>6</v>
      </c>
      <c r="AL19" s="3">
        <v>5</v>
      </c>
      <c r="AM19" s="3"/>
      <c r="AN19" s="3"/>
      <c r="AO19" s="3"/>
      <c r="AP19" s="3"/>
      <c r="AQ19" s="3"/>
      <c r="AR19" s="3"/>
      <c r="AS19" s="3"/>
      <c r="AT19" s="3"/>
      <c r="AU19" s="3"/>
      <c r="AV19" s="3"/>
      <c r="AX19" s="3"/>
      <c r="AY19" s="3"/>
      <c r="AZ19" s="5">
        <v>1</v>
      </c>
      <c r="BA19" s="3"/>
      <c r="BB19" s="3"/>
    </row>
    <row r="20" spans="2:59">
      <c r="B20" s="42"/>
      <c r="C20" s="43"/>
      <c r="D20" s="43"/>
      <c r="E20" s="43"/>
      <c r="F20" s="43"/>
      <c r="G20" s="43"/>
      <c r="H20" s="44"/>
      <c r="K20">
        <v>7</v>
      </c>
      <c r="L20">
        <f t="shared" si="9"/>
        <v>0</v>
      </c>
      <c r="M20">
        <f t="shared" ref="M20:AH20" si="11">IF(M11=1,1,0)</f>
        <v>0</v>
      </c>
      <c r="N20">
        <f t="shared" si="11"/>
        <v>0</v>
      </c>
      <c r="O20">
        <f t="shared" si="11"/>
        <v>0</v>
      </c>
      <c r="P20">
        <f t="shared" si="11"/>
        <v>0</v>
      </c>
      <c r="Q20">
        <f t="shared" si="11"/>
        <v>0</v>
      </c>
      <c r="R20">
        <f t="shared" si="11"/>
        <v>0</v>
      </c>
      <c r="S20">
        <f t="shared" si="11"/>
        <v>0</v>
      </c>
      <c r="T20">
        <f t="shared" si="11"/>
        <v>0</v>
      </c>
      <c r="U20">
        <f t="shared" si="11"/>
        <v>0</v>
      </c>
      <c r="V20">
        <f t="shared" si="11"/>
        <v>0</v>
      </c>
      <c r="W20">
        <f t="shared" si="11"/>
        <v>0</v>
      </c>
      <c r="X20">
        <f t="shared" si="11"/>
        <v>0</v>
      </c>
      <c r="Y20">
        <f t="shared" si="11"/>
        <v>0</v>
      </c>
      <c r="Z20">
        <f t="shared" si="11"/>
        <v>0</v>
      </c>
      <c r="AA20">
        <f t="shared" si="11"/>
        <v>1</v>
      </c>
      <c r="AB20">
        <f t="shared" si="11"/>
        <v>1</v>
      </c>
      <c r="AC20">
        <f t="shared" si="11"/>
        <v>1</v>
      </c>
      <c r="AD20">
        <f t="shared" si="11"/>
        <v>1</v>
      </c>
      <c r="AE20">
        <f t="shared" si="11"/>
        <v>0</v>
      </c>
      <c r="AF20">
        <f t="shared" si="11"/>
        <v>0</v>
      </c>
      <c r="AG20">
        <f t="shared" si="11"/>
        <v>0</v>
      </c>
      <c r="AH20">
        <f t="shared" si="11"/>
        <v>0</v>
      </c>
      <c r="AL20" s="3">
        <v>6</v>
      </c>
      <c r="AM20" s="3"/>
      <c r="AN20" s="3"/>
      <c r="AO20" s="3"/>
      <c r="AP20" s="3"/>
      <c r="AQ20" s="3"/>
      <c r="AR20" s="3"/>
      <c r="AS20" s="3"/>
      <c r="AT20" s="3"/>
      <c r="AU20" s="3"/>
      <c r="AV20" s="3"/>
      <c r="AW20" s="3"/>
      <c r="BA20" s="5">
        <v>1</v>
      </c>
      <c r="BB20" s="3"/>
      <c r="BC20" s="3"/>
      <c r="BD20" s="3"/>
      <c r="BE20" s="3"/>
    </row>
    <row r="21" spans="2:59">
      <c r="B21" s="42"/>
      <c r="C21" s="43"/>
      <c r="D21" s="43"/>
      <c r="E21" s="43"/>
      <c r="F21" s="43"/>
      <c r="G21" s="43"/>
      <c r="H21" s="44"/>
      <c r="K21" t="s">
        <v>0</v>
      </c>
      <c r="L21" s="2">
        <f t="shared" ref="L21" si="12">SUM(L14:L20)</f>
        <v>1</v>
      </c>
      <c r="M21" s="2">
        <f t="shared" ref="M21" si="13">SUM(M14:M20)</f>
        <v>1</v>
      </c>
      <c r="N21" s="2">
        <f t="shared" ref="N21" si="14">SUM(N14:N20)</f>
        <v>1</v>
      </c>
      <c r="O21" s="2">
        <f t="shared" ref="O21" si="15">SUM(O14:O20)</f>
        <v>1</v>
      </c>
      <c r="P21" s="2">
        <f t="shared" ref="P21" si="16">SUM(P14:P20)</f>
        <v>1</v>
      </c>
      <c r="Q21" s="2">
        <f t="shared" ref="Q21" si="17">SUM(Q14:Q20)</f>
        <v>1</v>
      </c>
      <c r="R21" s="2">
        <f t="shared" ref="R21" si="18">SUM(R14:R20)</f>
        <v>1</v>
      </c>
      <c r="S21" s="2">
        <f t="shared" ref="S21" si="19">SUM(S14:S20)</f>
        <v>0</v>
      </c>
      <c r="T21" s="2">
        <f t="shared" ref="T21" si="20">SUM(T14:T20)</f>
        <v>0</v>
      </c>
      <c r="U21" s="2">
        <f t="shared" ref="U21" si="21">SUM(U14:U20)</f>
        <v>0</v>
      </c>
      <c r="V21" s="2">
        <f t="shared" ref="V21" si="22">SUM(V14:V20)</f>
        <v>0</v>
      </c>
      <c r="W21" s="2">
        <f t="shared" ref="W21" si="23">SUM(W14:W20)</f>
        <v>0</v>
      </c>
      <c r="X21" s="2">
        <f t="shared" ref="X21" si="24">SUM(X14:X20)</f>
        <v>0</v>
      </c>
      <c r="Y21" s="2">
        <f t="shared" ref="Y21" si="25">SUM(Y14:Y20)</f>
        <v>0</v>
      </c>
      <c r="Z21" s="2">
        <f t="shared" ref="Z21" si="26">SUM(Z14:Z20)</f>
        <v>0</v>
      </c>
      <c r="AA21" s="2">
        <f t="shared" ref="AA21" si="27">SUM(AA14:AA20)</f>
        <v>1</v>
      </c>
      <c r="AB21" s="2">
        <f t="shared" ref="AB21" si="28">SUM(AB14:AB20)</f>
        <v>1</v>
      </c>
      <c r="AC21" s="2">
        <f t="shared" ref="AC21" si="29">SUM(AC14:AC20)</f>
        <v>1</v>
      </c>
      <c r="AD21" s="2">
        <f t="shared" ref="AD21" si="30">SUM(AD14:AD20)</f>
        <v>1</v>
      </c>
      <c r="AE21" s="2">
        <f t="shared" ref="AE21" si="31">SUM(AE14:AE20)</f>
        <v>0</v>
      </c>
      <c r="AF21" s="2">
        <f t="shared" ref="AF21" si="32">SUM(AF14:AF20)</f>
        <v>0</v>
      </c>
      <c r="AG21" s="2">
        <f t="shared" ref="AG21" si="33">SUM(AG14:AG20)</f>
        <v>0</v>
      </c>
      <c r="AH21" s="2">
        <f t="shared" ref="AH21" si="34">SUM(AH14:AH20)</f>
        <v>0</v>
      </c>
      <c r="AL21" s="3">
        <v>7</v>
      </c>
      <c r="AM21" s="3"/>
      <c r="AN21" s="3"/>
      <c r="AO21" s="3"/>
      <c r="AP21" s="3"/>
      <c r="AQ21" s="3"/>
      <c r="AR21" s="3"/>
      <c r="AS21" s="3"/>
      <c r="AT21" s="3"/>
      <c r="AU21" s="3"/>
      <c r="AV21" s="3"/>
      <c r="AW21" s="3"/>
      <c r="BA21" s="3"/>
      <c r="BB21" s="5">
        <v>1</v>
      </c>
      <c r="BC21" s="5">
        <v>1</v>
      </c>
      <c r="BD21" s="5">
        <v>1</v>
      </c>
      <c r="BE21" s="5">
        <v>1</v>
      </c>
    </row>
    <row r="22" spans="2:59">
      <c r="B22" s="42"/>
      <c r="C22" s="43"/>
      <c r="D22" s="43"/>
      <c r="E22" s="43"/>
      <c r="F22" s="43"/>
      <c r="G22" s="43"/>
      <c r="H22" s="44"/>
    </row>
    <row r="23" spans="2:59">
      <c r="B23" s="42"/>
      <c r="C23" s="43"/>
      <c r="D23" s="43"/>
      <c r="E23" s="43"/>
      <c r="F23" s="43"/>
      <c r="G23" s="43"/>
      <c r="H23" s="44"/>
      <c r="K23" s="2" t="s">
        <v>75</v>
      </c>
      <c r="AL23" s="2" t="s">
        <v>5</v>
      </c>
    </row>
    <row r="24" spans="2:59">
      <c r="B24" s="42"/>
      <c r="C24" s="43"/>
      <c r="D24" s="43"/>
      <c r="E24" s="43"/>
      <c r="F24" s="43"/>
      <c r="G24" s="43"/>
      <c r="H24" s="44"/>
      <c r="K24">
        <v>1</v>
      </c>
      <c r="L24">
        <f>IF(L5=1,1,0)</f>
        <v>1</v>
      </c>
      <c r="M24">
        <f t="shared" ref="M24:AH24" si="35">IF(M5=1,1,0)</f>
        <v>1</v>
      </c>
      <c r="N24">
        <f t="shared" si="35"/>
        <v>1</v>
      </c>
      <c r="O24">
        <f t="shared" si="35"/>
        <v>1</v>
      </c>
      <c r="P24">
        <f t="shared" si="35"/>
        <v>0</v>
      </c>
      <c r="Q24">
        <f t="shared" si="35"/>
        <v>0</v>
      </c>
      <c r="R24">
        <f t="shared" si="35"/>
        <v>0</v>
      </c>
      <c r="S24">
        <f t="shared" si="35"/>
        <v>0</v>
      </c>
      <c r="T24">
        <f t="shared" si="35"/>
        <v>0</v>
      </c>
      <c r="U24">
        <f t="shared" si="35"/>
        <v>0</v>
      </c>
      <c r="V24">
        <f t="shared" si="35"/>
        <v>0</v>
      </c>
      <c r="W24">
        <f t="shared" si="35"/>
        <v>0</v>
      </c>
      <c r="X24">
        <f t="shared" si="35"/>
        <v>0</v>
      </c>
      <c r="Y24">
        <f t="shared" si="35"/>
        <v>0</v>
      </c>
      <c r="Z24">
        <f t="shared" si="35"/>
        <v>0</v>
      </c>
      <c r="AA24">
        <f t="shared" si="35"/>
        <v>0</v>
      </c>
      <c r="AB24">
        <f t="shared" si="35"/>
        <v>0</v>
      </c>
      <c r="AC24">
        <f t="shared" si="35"/>
        <v>0</v>
      </c>
      <c r="AD24">
        <f t="shared" si="35"/>
        <v>0</v>
      </c>
      <c r="AE24">
        <f t="shared" si="35"/>
        <v>0</v>
      </c>
      <c r="AF24">
        <f t="shared" si="35"/>
        <v>0</v>
      </c>
      <c r="AG24">
        <f t="shared" si="35"/>
        <v>0</v>
      </c>
      <c r="AH24">
        <f t="shared" si="35"/>
        <v>0</v>
      </c>
      <c r="AL24">
        <v>1</v>
      </c>
      <c r="AM24" s="1">
        <v>1</v>
      </c>
      <c r="AN24" s="1">
        <v>1</v>
      </c>
      <c r="AO24" s="1">
        <v>1</v>
      </c>
      <c r="AP24" s="1">
        <v>1</v>
      </c>
    </row>
    <row r="25" spans="2:59">
      <c r="B25" s="42"/>
      <c r="C25" s="43"/>
      <c r="D25" s="43"/>
      <c r="E25" s="43"/>
      <c r="F25" s="43"/>
      <c r="G25" s="43"/>
      <c r="H25" s="44"/>
      <c r="K25">
        <v>2</v>
      </c>
      <c r="L25">
        <f>IF(L6=1,1,0)</f>
        <v>0</v>
      </c>
      <c r="M25">
        <f t="shared" ref="M25:AH25" si="36">IF(M6=1,1,0)</f>
        <v>0</v>
      </c>
      <c r="N25">
        <f t="shared" si="36"/>
        <v>0</v>
      </c>
      <c r="O25">
        <f t="shared" si="36"/>
        <v>0</v>
      </c>
      <c r="P25">
        <f t="shared" si="36"/>
        <v>1</v>
      </c>
      <c r="Q25">
        <f t="shared" si="36"/>
        <v>1</v>
      </c>
      <c r="R25">
        <f t="shared" si="36"/>
        <v>1</v>
      </c>
      <c r="S25">
        <f t="shared" si="36"/>
        <v>0</v>
      </c>
      <c r="T25">
        <f t="shared" si="36"/>
        <v>0</v>
      </c>
      <c r="U25">
        <f t="shared" si="36"/>
        <v>0</v>
      </c>
      <c r="V25">
        <f t="shared" si="36"/>
        <v>0</v>
      </c>
      <c r="W25">
        <f t="shared" si="36"/>
        <v>0</v>
      </c>
      <c r="X25">
        <f t="shared" si="36"/>
        <v>0</v>
      </c>
      <c r="Y25">
        <f t="shared" si="36"/>
        <v>0</v>
      </c>
      <c r="Z25">
        <f t="shared" si="36"/>
        <v>0</v>
      </c>
      <c r="AA25">
        <f t="shared" si="36"/>
        <v>0</v>
      </c>
      <c r="AB25">
        <f t="shared" si="36"/>
        <v>0</v>
      </c>
      <c r="AC25">
        <f t="shared" si="36"/>
        <v>0</v>
      </c>
      <c r="AD25">
        <f t="shared" si="36"/>
        <v>0</v>
      </c>
      <c r="AE25">
        <f t="shared" si="36"/>
        <v>0</v>
      </c>
      <c r="AF25">
        <f t="shared" si="36"/>
        <v>0</v>
      </c>
      <c r="AG25">
        <f t="shared" si="36"/>
        <v>0</v>
      </c>
      <c r="AH25">
        <f t="shared" si="36"/>
        <v>0</v>
      </c>
      <c r="AL25">
        <v>2</v>
      </c>
      <c r="AW25" s="1">
        <v>1</v>
      </c>
      <c r="AX25" s="1">
        <v>1</v>
      </c>
      <c r="AY25" s="1">
        <v>1</v>
      </c>
    </row>
    <row r="26" spans="2:59">
      <c r="B26" s="42"/>
      <c r="C26" s="43"/>
      <c r="D26" s="43"/>
      <c r="E26" s="43"/>
      <c r="F26" s="43"/>
      <c r="G26" s="43"/>
      <c r="H26" s="44"/>
      <c r="K26">
        <v>3</v>
      </c>
      <c r="L26">
        <f>IF(L7=1,1,0)</f>
        <v>0</v>
      </c>
      <c r="M26">
        <f t="shared" ref="M26:AH26" si="37">IF(M7=1,1,0)</f>
        <v>0</v>
      </c>
      <c r="N26">
        <f t="shared" si="37"/>
        <v>0</v>
      </c>
      <c r="O26">
        <f t="shared" si="37"/>
        <v>0</v>
      </c>
      <c r="P26">
        <f t="shared" si="37"/>
        <v>0</v>
      </c>
      <c r="Q26">
        <f t="shared" si="37"/>
        <v>0</v>
      </c>
      <c r="R26">
        <f t="shared" si="37"/>
        <v>0</v>
      </c>
      <c r="S26">
        <f t="shared" si="37"/>
        <v>1</v>
      </c>
      <c r="T26">
        <f t="shared" si="37"/>
        <v>1</v>
      </c>
      <c r="U26">
        <f t="shared" si="37"/>
        <v>1</v>
      </c>
      <c r="V26">
        <f t="shared" si="37"/>
        <v>1</v>
      </c>
      <c r="W26">
        <f t="shared" si="37"/>
        <v>1</v>
      </c>
      <c r="X26">
        <f t="shared" si="37"/>
        <v>1</v>
      </c>
      <c r="Y26">
        <f t="shared" si="37"/>
        <v>0</v>
      </c>
      <c r="Z26">
        <f t="shared" si="37"/>
        <v>0</v>
      </c>
      <c r="AA26">
        <f t="shared" si="37"/>
        <v>0</v>
      </c>
      <c r="AB26">
        <f t="shared" si="37"/>
        <v>0</v>
      </c>
      <c r="AC26">
        <f t="shared" si="37"/>
        <v>0</v>
      </c>
      <c r="AD26">
        <f t="shared" si="37"/>
        <v>0</v>
      </c>
      <c r="AE26">
        <f t="shared" si="37"/>
        <v>0</v>
      </c>
      <c r="AF26">
        <f t="shared" si="37"/>
        <v>0</v>
      </c>
      <c r="AG26">
        <f t="shared" si="37"/>
        <v>0</v>
      </c>
      <c r="AH26">
        <f t="shared" si="37"/>
        <v>0</v>
      </c>
      <c r="AL26">
        <v>3</v>
      </c>
      <c r="AQ26" s="1">
        <v>1</v>
      </c>
      <c r="AR26" s="1">
        <v>1</v>
      </c>
      <c r="AS26" s="1">
        <v>1</v>
      </c>
      <c r="AT26" s="1">
        <v>1</v>
      </c>
      <c r="AU26" s="1">
        <v>1</v>
      </c>
      <c r="AV26" s="1">
        <v>1</v>
      </c>
    </row>
    <row r="27" spans="2:59">
      <c r="B27" s="42"/>
      <c r="C27" s="43" t="s">
        <v>250</v>
      </c>
      <c r="D27" s="43"/>
      <c r="E27" s="43"/>
      <c r="F27" s="43"/>
      <c r="G27" s="43"/>
      <c r="H27" s="44"/>
      <c r="K27">
        <v>4</v>
      </c>
      <c r="AL27">
        <v>4</v>
      </c>
      <c r="AZ27" s="1">
        <v>1</v>
      </c>
      <c r="BA27" s="1">
        <v>1</v>
      </c>
      <c r="BB27" s="1">
        <v>1</v>
      </c>
    </row>
    <row r="28" spans="2:59">
      <c r="B28" s="42"/>
      <c r="C28" s="43" t="s">
        <v>251</v>
      </c>
      <c r="D28" s="43"/>
      <c r="E28" s="43"/>
      <c r="F28" s="43"/>
      <c r="G28" s="43"/>
      <c r="H28" s="44"/>
      <c r="K28">
        <v>5</v>
      </c>
      <c r="L28">
        <f>IF(L9=1,1,0)</f>
        <v>0</v>
      </c>
      <c r="M28">
        <f t="shared" ref="M28:AH28" si="38">IF(M9=1,1,0)</f>
        <v>0</v>
      </c>
      <c r="N28">
        <f t="shared" si="38"/>
        <v>0</v>
      </c>
      <c r="O28">
        <f t="shared" si="38"/>
        <v>0</v>
      </c>
      <c r="P28">
        <f t="shared" si="38"/>
        <v>0</v>
      </c>
      <c r="Q28">
        <f t="shared" si="38"/>
        <v>0</v>
      </c>
      <c r="R28">
        <f t="shared" si="38"/>
        <v>0</v>
      </c>
      <c r="S28">
        <f t="shared" si="38"/>
        <v>0</v>
      </c>
      <c r="T28">
        <f t="shared" si="38"/>
        <v>0</v>
      </c>
      <c r="U28">
        <f t="shared" si="38"/>
        <v>0</v>
      </c>
      <c r="V28">
        <f t="shared" si="38"/>
        <v>0</v>
      </c>
      <c r="W28">
        <f t="shared" si="38"/>
        <v>0</v>
      </c>
      <c r="X28">
        <f t="shared" si="38"/>
        <v>0</v>
      </c>
      <c r="Y28">
        <f t="shared" si="38"/>
        <v>1</v>
      </c>
      <c r="Z28">
        <f t="shared" si="38"/>
        <v>0</v>
      </c>
      <c r="AA28">
        <f t="shared" si="38"/>
        <v>0</v>
      </c>
      <c r="AB28">
        <f t="shared" si="38"/>
        <v>0</v>
      </c>
      <c r="AC28">
        <f t="shared" si="38"/>
        <v>0</v>
      </c>
      <c r="AD28">
        <f t="shared" si="38"/>
        <v>0</v>
      </c>
      <c r="AE28">
        <f t="shared" si="38"/>
        <v>0</v>
      </c>
      <c r="AF28">
        <f t="shared" si="38"/>
        <v>0</v>
      </c>
      <c r="AG28">
        <f t="shared" si="38"/>
        <v>0</v>
      </c>
      <c r="AH28">
        <f t="shared" si="38"/>
        <v>0</v>
      </c>
      <c r="AL28">
        <v>5</v>
      </c>
      <c r="AZ28" s="1">
        <v>1</v>
      </c>
    </row>
    <row r="29" spans="2:59">
      <c r="B29" s="45"/>
      <c r="C29" s="46"/>
      <c r="D29" s="46"/>
      <c r="E29" s="46"/>
      <c r="F29" s="46"/>
      <c r="G29" s="46"/>
      <c r="H29" s="47"/>
      <c r="K29">
        <v>6</v>
      </c>
      <c r="L29">
        <f>IF(L10=1,1,0)</f>
        <v>0</v>
      </c>
      <c r="M29">
        <f t="shared" ref="M29:AH29" si="39">IF(M10=1,1,0)</f>
        <v>0</v>
      </c>
      <c r="N29">
        <f t="shared" si="39"/>
        <v>0</v>
      </c>
      <c r="O29">
        <f t="shared" si="39"/>
        <v>0</v>
      </c>
      <c r="P29">
        <f t="shared" si="39"/>
        <v>0</v>
      </c>
      <c r="Q29">
        <f t="shared" si="39"/>
        <v>0</v>
      </c>
      <c r="R29">
        <f t="shared" si="39"/>
        <v>0</v>
      </c>
      <c r="S29">
        <f t="shared" si="39"/>
        <v>0</v>
      </c>
      <c r="T29">
        <f t="shared" si="39"/>
        <v>0</v>
      </c>
      <c r="U29">
        <f t="shared" si="39"/>
        <v>0</v>
      </c>
      <c r="V29">
        <f t="shared" si="39"/>
        <v>0</v>
      </c>
      <c r="W29">
        <f t="shared" si="39"/>
        <v>0</v>
      </c>
      <c r="X29">
        <f t="shared" si="39"/>
        <v>0</v>
      </c>
      <c r="Y29">
        <f t="shared" si="39"/>
        <v>0</v>
      </c>
      <c r="Z29">
        <f t="shared" si="39"/>
        <v>1</v>
      </c>
      <c r="AA29">
        <f t="shared" si="39"/>
        <v>0</v>
      </c>
      <c r="AB29">
        <f t="shared" si="39"/>
        <v>0</v>
      </c>
      <c r="AC29">
        <f t="shared" si="39"/>
        <v>0</v>
      </c>
      <c r="AD29">
        <f t="shared" si="39"/>
        <v>0</v>
      </c>
      <c r="AE29">
        <f t="shared" si="39"/>
        <v>0</v>
      </c>
      <c r="AF29">
        <f t="shared" si="39"/>
        <v>0</v>
      </c>
      <c r="AG29">
        <f t="shared" si="39"/>
        <v>0</v>
      </c>
      <c r="AH29">
        <f t="shared" si="39"/>
        <v>0</v>
      </c>
      <c r="AL29">
        <v>6</v>
      </c>
      <c r="BC29" s="1">
        <v>1</v>
      </c>
    </row>
    <row r="30" spans="2:59">
      <c r="K30">
        <v>7</v>
      </c>
      <c r="AL30">
        <v>7</v>
      </c>
      <c r="BD30" s="1">
        <v>1</v>
      </c>
      <c r="BE30" s="1">
        <v>1</v>
      </c>
      <c r="BF30" s="1">
        <v>1</v>
      </c>
      <c r="BG30" s="1">
        <v>1</v>
      </c>
    </row>
    <row r="31" spans="2:59">
      <c r="K31" t="s">
        <v>0</v>
      </c>
      <c r="L31" s="2">
        <f>SUM(L24:L30)</f>
        <v>1</v>
      </c>
      <c r="M31" s="2">
        <f t="shared" ref="M31:AH31" si="40">SUM(M24:M30)</f>
        <v>1</v>
      </c>
      <c r="N31" s="2">
        <f t="shared" si="40"/>
        <v>1</v>
      </c>
      <c r="O31" s="2">
        <f t="shared" si="40"/>
        <v>1</v>
      </c>
      <c r="P31" s="2">
        <f t="shared" si="40"/>
        <v>1</v>
      </c>
      <c r="Q31" s="2">
        <f t="shared" si="40"/>
        <v>1</v>
      </c>
      <c r="R31" s="2">
        <f t="shared" si="40"/>
        <v>1</v>
      </c>
      <c r="S31" s="2">
        <f t="shared" si="40"/>
        <v>1</v>
      </c>
      <c r="T31" s="2">
        <f t="shared" si="40"/>
        <v>1</v>
      </c>
      <c r="U31" s="2">
        <f t="shared" si="40"/>
        <v>1</v>
      </c>
      <c r="V31" s="2">
        <f t="shared" si="40"/>
        <v>1</v>
      </c>
      <c r="W31" s="2">
        <f t="shared" si="40"/>
        <v>1</v>
      </c>
      <c r="X31" s="2">
        <f t="shared" si="40"/>
        <v>1</v>
      </c>
      <c r="Y31" s="2">
        <f t="shared" si="40"/>
        <v>1</v>
      </c>
      <c r="Z31" s="2">
        <f t="shared" si="40"/>
        <v>1</v>
      </c>
      <c r="AA31" s="2">
        <f t="shared" si="40"/>
        <v>0</v>
      </c>
      <c r="AB31" s="2">
        <f t="shared" si="40"/>
        <v>0</v>
      </c>
      <c r="AC31" s="2">
        <f t="shared" si="40"/>
        <v>0</v>
      </c>
      <c r="AD31" s="2">
        <f t="shared" si="40"/>
        <v>0</v>
      </c>
      <c r="AE31" s="2">
        <f t="shared" si="40"/>
        <v>0</v>
      </c>
      <c r="AF31" s="2">
        <f t="shared" si="40"/>
        <v>0</v>
      </c>
      <c r="AG31" s="2">
        <f t="shared" si="40"/>
        <v>0</v>
      </c>
      <c r="AH31" s="2">
        <f t="shared" si="40"/>
        <v>0</v>
      </c>
    </row>
    <row r="32" spans="2:59">
      <c r="AV32" s="39"/>
      <c r="AW32" s="40"/>
      <c r="AX32" s="40"/>
      <c r="AY32" s="40"/>
      <c r="AZ32" s="40"/>
      <c r="BA32" s="40"/>
      <c r="BB32" s="40"/>
      <c r="BC32" s="40"/>
      <c r="BD32" s="40"/>
      <c r="BE32" s="40"/>
      <c r="BF32" s="40"/>
      <c r="BG32" s="41"/>
    </row>
    <row r="33" spans="11:59">
      <c r="K33" s="2" t="s">
        <v>255</v>
      </c>
      <c r="AL33" s="2" t="s">
        <v>1</v>
      </c>
      <c r="AV33" s="42"/>
      <c r="AW33" s="43"/>
      <c r="AX33" s="43"/>
      <c r="AY33" s="43"/>
      <c r="AZ33" s="43"/>
      <c r="BA33" s="43"/>
      <c r="BB33" s="43"/>
      <c r="BC33" s="43"/>
      <c r="BD33" s="43"/>
      <c r="BE33" s="43"/>
      <c r="BF33" s="43"/>
      <c r="BG33" s="44"/>
    </row>
    <row r="34" spans="11:59">
      <c r="K34">
        <v>1</v>
      </c>
      <c r="L34">
        <f>IF(L5=1,1,0)</f>
        <v>1</v>
      </c>
      <c r="M34">
        <f t="shared" ref="M34:AH34" si="41">IF(M5=1,1,0)</f>
        <v>1</v>
      </c>
      <c r="N34">
        <f t="shared" si="41"/>
        <v>1</v>
      </c>
      <c r="O34">
        <f t="shared" si="41"/>
        <v>1</v>
      </c>
      <c r="P34">
        <f t="shared" si="41"/>
        <v>0</v>
      </c>
      <c r="Q34">
        <f t="shared" si="41"/>
        <v>0</v>
      </c>
      <c r="R34">
        <f t="shared" si="41"/>
        <v>0</v>
      </c>
      <c r="S34">
        <f t="shared" si="41"/>
        <v>0</v>
      </c>
      <c r="T34">
        <f t="shared" si="41"/>
        <v>0</v>
      </c>
      <c r="U34">
        <f t="shared" si="41"/>
        <v>0</v>
      </c>
      <c r="V34">
        <f t="shared" si="41"/>
        <v>0</v>
      </c>
      <c r="W34">
        <f t="shared" si="41"/>
        <v>0</v>
      </c>
      <c r="X34">
        <f t="shared" si="41"/>
        <v>0</v>
      </c>
      <c r="Y34">
        <f t="shared" si="41"/>
        <v>0</v>
      </c>
      <c r="Z34">
        <f t="shared" si="41"/>
        <v>0</v>
      </c>
      <c r="AA34">
        <f t="shared" si="41"/>
        <v>0</v>
      </c>
      <c r="AB34">
        <f t="shared" si="41"/>
        <v>0</v>
      </c>
      <c r="AC34">
        <f t="shared" si="41"/>
        <v>0</v>
      </c>
      <c r="AD34">
        <f t="shared" si="41"/>
        <v>0</v>
      </c>
      <c r="AE34">
        <f t="shared" si="41"/>
        <v>0</v>
      </c>
      <c r="AF34">
        <f t="shared" si="41"/>
        <v>0</v>
      </c>
      <c r="AG34">
        <f t="shared" si="41"/>
        <v>0</v>
      </c>
      <c r="AH34">
        <f t="shared" si="41"/>
        <v>0</v>
      </c>
      <c r="AL34" s="2" t="s">
        <v>103</v>
      </c>
      <c r="AM34" s="19" t="s">
        <v>115</v>
      </c>
      <c r="AN34" s="2"/>
      <c r="AO34" s="2"/>
      <c r="AP34" s="2"/>
      <c r="AQ34" s="2"/>
      <c r="AR34" s="2" t="s">
        <v>104</v>
      </c>
      <c r="AS34" s="19">
        <v>4</v>
      </c>
      <c r="AT34" s="2"/>
      <c r="AV34" s="42"/>
      <c r="AW34" s="43"/>
      <c r="AX34" s="43"/>
      <c r="AY34" s="43"/>
      <c r="AZ34" s="43"/>
      <c r="BA34" s="43"/>
      <c r="BB34" s="43"/>
      <c r="BC34" s="43"/>
      <c r="BD34" s="43"/>
      <c r="BE34" s="43"/>
      <c r="BF34" s="43"/>
      <c r="BG34" s="44"/>
    </row>
    <row r="35" spans="11:59">
      <c r="K35">
        <v>2</v>
      </c>
      <c r="L35">
        <f>IF(L6=1,1,0)</f>
        <v>0</v>
      </c>
      <c r="M35">
        <f t="shared" ref="M35:AH35" si="42">IF(M6=1,1,0)</f>
        <v>0</v>
      </c>
      <c r="N35">
        <f t="shared" si="42"/>
        <v>0</v>
      </c>
      <c r="O35">
        <f t="shared" si="42"/>
        <v>0</v>
      </c>
      <c r="P35">
        <f t="shared" si="42"/>
        <v>1</v>
      </c>
      <c r="Q35">
        <f t="shared" si="42"/>
        <v>1</v>
      </c>
      <c r="R35">
        <f t="shared" si="42"/>
        <v>1</v>
      </c>
      <c r="S35">
        <f t="shared" si="42"/>
        <v>0</v>
      </c>
      <c r="T35">
        <f t="shared" si="42"/>
        <v>0</v>
      </c>
      <c r="U35">
        <f t="shared" si="42"/>
        <v>0</v>
      </c>
      <c r="V35">
        <f t="shared" si="42"/>
        <v>0</v>
      </c>
      <c r="W35">
        <f t="shared" si="42"/>
        <v>0</v>
      </c>
      <c r="X35">
        <f t="shared" si="42"/>
        <v>0</v>
      </c>
      <c r="Y35">
        <f t="shared" si="42"/>
        <v>0</v>
      </c>
      <c r="Z35">
        <f t="shared" si="42"/>
        <v>0</v>
      </c>
      <c r="AA35">
        <f t="shared" si="42"/>
        <v>0</v>
      </c>
      <c r="AB35">
        <f t="shared" si="42"/>
        <v>0</v>
      </c>
      <c r="AC35">
        <f t="shared" si="42"/>
        <v>0</v>
      </c>
      <c r="AD35">
        <f t="shared" si="42"/>
        <v>0</v>
      </c>
      <c r="AE35">
        <f t="shared" si="42"/>
        <v>0</v>
      </c>
      <c r="AF35">
        <f t="shared" si="42"/>
        <v>0</v>
      </c>
      <c r="AG35">
        <f t="shared" si="42"/>
        <v>0</v>
      </c>
      <c r="AH35">
        <f t="shared" si="42"/>
        <v>0</v>
      </c>
      <c r="AM35" t="s">
        <v>257</v>
      </c>
      <c r="AN35">
        <f>SUM(L21:AD21)/(2*19)</f>
        <v>0.28947368421052633</v>
      </c>
      <c r="AS35" t="s">
        <v>257</v>
      </c>
      <c r="AT35">
        <v>0</v>
      </c>
      <c r="AV35" s="42"/>
      <c r="AW35" s="43"/>
      <c r="AX35" s="43"/>
      <c r="AY35" s="43"/>
      <c r="AZ35" s="43"/>
      <c r="BA35" s="43"/>
      <c r="BB35" s="43"/>
      <c r="BC35" s="43"/>
      <c r="BD35" s="43"/>
      <c r="BE35" s="43"/>
      <c r="BF35" s="43"/>
      <c r="BG35" s="44"/>
    </row>
    <row r="36" spans="11:59">
      <c r="K36">
        <v>3</v>
      </c>
      <c r="L36">
        <f>IF(L7=1,1,0)</f>
        <v>0</v>
      </c>
      <c r="M36">
        <f t="shared" ref="M36:AH36" si="43">IF(M7=1,1,0)</f>
        <v>0</v>
      </c>
      <c r="N36">
        <f t="shared" si="43"/>
        <v>0</v>
      </c>
      <c r="O36">
        <f t="shared" si="43"/>
        <v>0</v>
      </c>
      <c r="P36">
        <f t="shared" si="43"/>
        <v>0</v>
      </c>
      <c r="Q36">
        <f t="shared" si="43"/>
        <v>0</v>
      </c>
      <c r="R36">
        <f t="shared" si="43"/>
        <v>0</v>
      </c>
      <c r="S36">
        <f t="shared" si="43"/>
        <v>1</v>
      </c>
      <c r="T36">
        <f t="shared" si="43"/>
        <v>1</v>
      </c>
      <c r="U36">
        <f t="shared" si="43"/>
        <v>1</v>
      </c>
      <c r="V36">
        <f t="shared" si="43"/>
        <v>1</v>
      </c>
      <c r="W36">
        <f t="shared" si="43"/>
        <v>1</v>
      </c>
      <c r="X36">
        <f t="shared" si="43"/>
        <v>1</v>
      </c>
      <c r="Y36">
        <f t="shared" si="43"/>
        <v>0</v>
      </c>
      <c r="Z36">
        <f t="shared" si="43"/>
        <v>0</v>
      </c>
      <c r="AA36">
        <f t="shared" si="43"/>
        <v>0</v>
      </c>
      <c r="AB36">
        <f t="shared" si="43"/>
        <v>0</v>
      </c>
      <c r="AC36">
        <f t="shared" si="43"/>
        <v>0</v>
      </c>
      <c r="AD36">
        <f t="shared" si="43"/>
        <v>0</v>
      </c>
      <c r="AE36">
        <f t="shared" si="43"/>
        <v>0</v>
      </c>
      <c r="AF36">
        <f t="shared" si="43"/>
        <v>0</v>
      </c>
      <c r="AG36">
        <f t="shared" si="43"/>
        <v>0</v>
      </c>
      <c r="AH36">
        <f t="shared" si="43"/>
        <v>0</v>
      </c>
      <c r="AM36" t="s">
        <v>258</v>
      </c>
      <c r="AN36">
        <f>SUM(L31:AD31)/19</f>
        <v>0.78947368421052633</v>
      </c>
      <c r="AS36" t="s">
        <v>258</v>
      </c>
      <c r="AT36">
        <v>0</v>
      </c>
      <c r="AV36" s="42"/>
      <c r="AW36" s="43"/>
      <c r="AX36" s="43"/>
      <c r="AY36" s="43"/>
      <c r="AZ36" s="43"/>
      <c r="BA36" s="43"/>
      <c r="BB36" s="43"/>
      <c r="BC36" s="43"/>
      <c r="BD36" s="43"/>
      <c r="BE36" s="43"/>
      <c r="BF36" s="43"/>
      <c r="BG36" s="44"/>
    </row>
    <row r="37" spans="11:59">
      <c r="K37">
        <v>4</v>
      </c>
      <c r="L37">
        <f>IF(L8=1,1,0)</f>
        <v>0</v>
      </c>
      <c r="M37">
        <f t="shared" ref="M37:AH37" si="44">IF(M8=1,1,0)</f>
        <v>0</v>
      </c>
      <c r="N37">
        <f t="shared" si="44"/>
        <v>0</v>
      </c>
      <c r="O37">
        <f t="shared" si="44"/>
        <v>0</v>
      </c>
      <c r="P37">
        <f t="shared" si="44"/>
        <v>0</v>
      </c>
      <c r="Q37">
        <f t="shared" si="44"/>
        <v>0</v>
      </c>
      <c r="R37">
        <f t="shared" si="44"/>
        <v>0</v>
      </c>
      <c r="S37">
        <f t="shared" si="44"/>
        <v>1</v>
      </c>
      <c r="T37">
        <f t="shared" si="44"/>
        <v>1</v>
      </c>
      <c r="U37">
        <f t="shared" si="44"/>
        <v>1</v>
      </c>
      <c r="V37">
        <f t="shared" si="44"/>
        <v>0</v>
      </c>
      <c r="W37">
        <f t="shared" si="44"/>
        <v>0</v>
      </c>
      <c r="X37">
        <f t="shared" si="44"/>
        <v>0</v>
      </c>
      <c r="Y37">
        <f t="shared" si="44"/>
        <v>0</v>
      </c>
      <c r="Z37">
        <f t="shared" si="44"/>
        <v>0</v>
      </c>
      <c r="AA37">
        <f t="shared" si="44"/>
        <v>0</v>
      </c>
      <c r="AB37">
        <f t="shared" si="44"/>
        <v>0</v>
      </c>
      <c r="AC37">
        <f t="shared" si="44"/>
        <v>0</v>
      </c>
      <c r="AD37">
        <f t="shared" si="44"/>
        <v>0</v>
      </c>
      <c r="AE37">
        <f t="shared" si="44"/>
        <v>0</v>
      </c>
      <c r="AF37">
        <f t="shared" si="44"/>
        <v>0</v>
      </c>
      <c r="AG37">
        <f t="shared" si="44"/>
        <v>0</v>
      </c>
      <c r="AH37">
        <f t="shared" si="44"/>
        <v>0</v>
      </c>
      <c r="AM37" t="s">
        <v>259</v>
      </c>
      <c r="AN37">
        <f>(SUM(L41:AD41)-SUM(L37:AD37))/(2*19)</f>
        <v>0.34210526315789475</v>
      </c>
      <c r="AS37" t="s">
        <v>259</v>
      </c>
      <c r="AT37">
        <f>(SUM(S37:U37))/(2*3)</f>
        <v>0.5</v>
      </c>
      <c r="AV37" s="42"/>
      <c r="AW37" s="43"/>
      <c r="AX37" s="43"/>
      <c r="AY37" s="43"/>
      <c r="AZ37" s="43"/>
      <c r="BA37" s="43"/>
      <c r="BB37" s="43"/>
      <c r="BC37" s="43"/>
      <c r="BD37" s="43"/>
      <c r="BE37" s="43"/>
      <c r="BF37" s="43"/>
      <c r="BG37" s="44"/>
    </row>
    <row r="38" spans="11:59">
      <c r="K38">
        <v>5</v>
      </c>
      <c r="AM38" t="s">
        <v>2</v>
      </c>
      <c r="AN38" s="2">
        <f>MAX(AN35:AN37)</f>
        <v>0.78947368421052633</v>
      </c>
      <c r="AS38" t="s">
        <v>2</v>
      </c>
      <c r="AT38" s="2">
        <f>MAX(AT35:AT37)</f>
        <v>0.5</v>
      </c>
      <c r="AV38" s="42"/>
      <c r="AW38" s="43"/>
      <c r="AX38" s="43"/>
      <c r="AY38" s="43"/>
      <c r="AZ38" s="43"/>
      <c r="BA38" s="43"/>
      <c r="BB38" s="43"/>
      <c r="BC38" s="43"/>
      <c r="BD38" s="43"/>
      <c r="BE38" s="43"/>
      <c r="BF38" s="43"/>
      <c r="BG38" s="44"/>
    </row>
    <row r="39" spans="11:59">
      <c r="K39">
        <v>6</v>
      </c>
      <c r="AV39" s="42"/>
      <c r="AW39" s="43"/>
      <c r="AX39" s="43"/>
      <c r="AY39" s="43"/>
      <c r="AZ39" s="43"/>
      <c r="BA39" s="43"/>
      <c r="BB39" s="43"/>
      <c r="BC39" s="43"/>
      <c r="BD39" s="43"/>
      <c r="BE39" s="43"/>
      <c r="BF39" s="43"/>
      <c r="BG39" s="44"/>
    </row>
    <row r="40" spans="11:59">
      <c r="K40">
        <v>7</v>
      </c>
      <c r="AN40" s="101">
        <f>(1+AN38)*SQRT(7.5)</f>
        <v>4.9006755145199072</v>
      </c>
      <c r="AO40" s="2"/>
      <c r="AP40" s="2"/>
      <c r="AQ40" s="2"/>
      <c r="AR40" s="2"/>
      <c r="AS40" s="2"/>
      <c r="AT40" s="101">
        <f>(1+AT38)*SQRT(1)</f>
        <v>1.5</v>
      </c>
      <c r="AV40" s="42"/>
      <c r="AW40" s="43"/>
      <c r="AX40" s="43"/>
      <c r="AY40" s="43"/>
      <c r="AZ40" s="43"/>
      <c r="BA40" s="43"/>
      <c r="BB40" s="43"/>
      <c r="BC40" s="43"/>
      <c r="BD40" s="43"/>
      <c r="BE40" s="43"/>
      <c r="BF40" s="43"/>
      <c r="BG40" s="44"/>
    </row>
    <row r="41" spans="11:59">
      <c r="K41" t="s">
        <v>0</v>
      </c>
      <c r="L41" s="2">
        <f>SUM(L34:L40)</f>
        <v>1</v>
      </c>
      <c r="M41" s="2">
        <f t="shared" ref="M41:AH41" si="45">SUM(M34:M40)</f>
        <v>1</v>
      </c>
      <c r="N41" s="2">
        <f t="shared" si="45"/>
        <v>1</v>
      </c>
      <c r="O41" s="2">
        <f t="shared" si="45"/>
        <v>1</v>
      </c>
      <c r="P41" s="2">
        <f t="shared" si="45"/>
        <v>1</v>
      </c>
      <c r="Q41" s="2">
        <f t="shared" si="45"/>
        <v>1</v>
      </c>
      <c r="R41" s="2">
        <f t="shared" si="45"/>
        <v>1</v>
      </c>
      <c r="S41" s="2">
        <f t="shared" si="45"/>
        <v>2</v>
      </c>
      <c r="T41" s="2">
        <f t="shared" si="45"/>
        <v>2</v>
      </c>
      <c r="U41" s="2">
        <f t="shared" si="45"/>
        <v>2</v>
      </c>
      <c r="V41" s="2">
        <f t="shared" si="45"/>
        <v>1</v>
      </c>
      <c r="W41" s="2">
        <f t="shared" si="45"/>
        <v>1</v>
      </c>
      <c r="X41" s="2">
        <f t="shared" si="45"/>
        <v>1</v>
      </c>
      <c r="Y41" s="2">
        <f t="shared" si="45"/>
        <v>0</v>
      </c>
      <c r="Z41" s="2">
        <f t="shared" si="45"/>
        <v>0</v>
      </c>
      <c r="AA41" s="2">
        <f t="shared" si="45"/>
        <v>0</v>
      </c>
      <c r="AB41" s="2">
        <f t="shared" si="45"/>
        <v>0</v>
      </c>
      <c r="AC41" s="2">
        <f t="shared" si="45"/>
        <v>0</v>
      </c>
      <c r="AD41" s="2">
        <f t="shared" si="45"/>
        <v>0</v>
      </c>
      <c r="AE41" s="2">
        <f t="shared" si="45"/>
        <v>0</v>
      </c>
      <c r="AF41" s="2">
        <f t="shared" si="45"/>
        <v>0</v>
      </c>
      <c r="AG41" s="2">
        <f t="shared" si="45"/>
        <v>0</v>
      </c>
      <c r="AH41" s="2">
        <f t="shared" si="45"/>
        <v>0</v>
      </c>
      <c r="AV41" s="42"/>
      <c r="AW41" s="43"/>
      <c r="AX41" s="43"/>
      <c r="AY41" s="43"/>
      <c r="AZ41" s="43"/>
      <c r="BA41" s="43"/>
      <c r="BB41" s="43"/>
      <c r="BC41" s="43"/>
      <c r="BD41" s="43"/>
      <c r="BE41" s="43"/>
      <c r="BF41" s="43"/>
      <c r="BG41" s="44"/>
    </row>
    <row r="42" spans="11:59">
      <c r="AL42" s="2" t="s">
        <v>261</v>
      </c>
      <c r="AN42">
        <f>1^2+1^2+2^2+0.5^2+0.5^2+1^2</f>
        <v>7.5</v>
      </c>
      <c r="AV42" s="42"/>
      <c r="AW42" s="43"/>
      <c r="AX42" s="43"/>
      <c r="AY42" s="43"/>
      <c r="AZ42" s="43"/>
      <c r="BA42" s="43"/>
      <c r="BB42" s="43"/>
      <c r="BC42" s="43"/>
      <c r="BD42" s="43"/>
      <c r="BE42" s="43"/>
      <c r="BF42" s="43"/>
      <c r="BG42" s="44"/>
    </row>
    <row r="43" spans="11:59">
      <c r="AL43" s="2" t="s">
        <v>262</v>
      </c>
      <c r="AN43">
        <v>1</v>
      </c>
      <c r="AV43" s="42"/>
      <c r="AW43" s="43"/>
      <c r="AX43" s="43"/>
      <c r="AY43" s="43"/>
      <c r="AZ43" s="43"/>
      <c r="BA43" s="43"/>
      <c r="BB43" s="43"/>
      <c r="BC43" s="43"/>
      <c r="BD43" s="43"/>
      <c r="BE43" s="43"/>
      <c r="BF43" s="43"/>
      <c r="BG43" s="44"/>
    </row>
    <row r="44" spans="11:59">
      <c r="AV44" s="42"/>
      <c r="AW44" s="43"/>
      <c r="AX44" s="43"/>
      <c r="AY44" s="43"/>
      <c r="AZ44" s="43"/>
      <c r="BA44" s="43"/>
      <c r="BB44" s="43"/>
      <c r="BC44" s="43"/>
      <c r="BD44" s="43"/>
      <c r="BE44" s="43"/>
      <c r="BF44" s="43"/>
      <c r="BG44" s="44"/>
    </row>
    <row r="45" spans="11:59">
      <c r="AV45" s="42"/>
      <c r="AW45" s="43" t="s">
        <v>250</v>
      </c>
      <c r="AX45" s="43"/>
      <c r="AY45" s="43"/>
      <c r="AZ45" s="43"/>
      <c r="BA45" s="43"/>
      <c r="BB45" s="43"/>
      <c r="BC45" s="43"/>
      <c r="BD45" s="43"/>
      <c r="BE45" s="43"/>
      <c r="BF45" s="43"/>
      <c r="BG45" s="44"/>
    </row>
    <row r="46" spans="11:59">
      <c r="AV46" s="42"/>
      <c r="AW46" s="43" t="s">
        <v>251</v>
      </c>
      <c r="AX46" s="43"/>
      <c r="AY46" s="43"/>
      <c r="AZ46" s="43"/>
      <c r="BA46" s="43"/>
      <c r="BB46" s="43"/>
      <c r="BC46" s="43"/>
      <c r="BD46" s="43"/>
      <c r="BE46" s="43"/>
      <c r="BF46" s="43"/>
      <c r="BG46" s="44"/>
    </row>
    <row r="47" spans="11:59">
      <c r="AV47" s="45"/>
      <c r="AW47" s="46"/>
      <c r="AX47" s="46"/>
      <c r="AY47" s="46"/>
      <c r="AZ47" s="46"/>
      <c r="BA47" s="46"/>
      <c r="BB47" s="46"/>
      <c r="BC47" s="46"/>
      <c r="BD47" s="46"/>
      <c r="BE47" s="46"/>
      <c r="BF47" s="46"/>
      <c r="BG47" s="47"/>
    </row>
  </sheetData>
  <mergeCells count="1">
    <mergeCell ref="E3:G3"/>
  </mergeCells>
  <conditionalFormatting sqref="L21:AH21">
    <cfRule type="cellIs" dxfId="37" priority="3" operator="greaterThan">
      <formula>2</formula>
    </cfRule>
  </conditionalFormatting>
  <conditionalFormatting sqref="L31:AH31">
    <cfRule type="cellIs" dxfId="36" priority="2" operator="greaterThan">
      <formula>1</formula>
    </cfRule>
  </conditionalFormatting>
  <conditionalFormatting sqref="L41:AH41">
    <cfRule type="cellIs" dxfId="35" priority="1" operator="greaterThan">
      <formula>2</formula>
    </cfRule>
  </conditionalFormatting>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workbookViewId="0">
      <selection activeCell="T13" sqref="T13"/>
    </sheetView>
  </sheetViews>
  <sheetFormatPr baseColWidth="10" defaultColWidth="11" defaultRowHeight="15" x14ac:dyDescent="0"/>
  <cols>
    <col min="1" max="13" width="4.6640625" customWidth="1"/>
    <col min="15" max="15" width="11" style="6"/>
    <col min="17" max="17" width="11" style="6"/>
  </cols>
  <sheetData>
    <row r="1" spans="1:18" ht="18">
      <c r="A1" s="99" t="s">
        <v>263</v>
      </c>
      <c r="B1" s="99"/>
      <c r="C1" s="99"/>
      <c r="D1" s="99"/>
      <c r="E1" s="99"/>
      <c r="F1" s="99"/>
      <c r="G1" s="100"/>
      <c r="H1" s="100"/>
      <c r="I1" s="99"/>
      <c r="J1" s="99"/>
      <c r="K1" s="99"/>
      <c r="L1" s="99"/>
      <c r="M1" s="99"/>
    </row>
    <row r="3" spans="1:18">
      <c r="A3" s="102" t="s">
        <v>69</v>
      </c>
      <c r="B3" s="103"/>
      <c r="C3" s="103"/>
    </row>
    <row r="4" spans="1:18">
      <c r="B4" s="2" t="s">
        <v>52</v>
      </c>
      <c r="C4" s="2" t="s">
        <v>53</v>
      </c>
      <c r="D4" s="2" t="s">
        <v>54</v>
      </c>
      <c r="E4" s="2" t="s">
        <v>55</v>
      </c>
      <c r="F4" s="2" t="s">
        <v>56</v>
      </c>
      <c r="G4" s="2" t="s">
        <v>57</v>
      </c>
      <c r="H4" s="2" t="s">
        <v>58</v>
      </c>
      <c r="I4" s="2" t="s">
        <v>59</v>
      </c>
      <c r="J4" s="2" t="s">
        <v>60</v>
      </c>
    </row>
    <row r="5" spans="1:18">
      <c r="A5" s="2" t="s">
        <v>50</v>
      </c>
      <c r="O5" s="93" t="s">
        <v>63</v>
      </c>
      <c r="Q5" s="6" t="s">
        <v>62</v>
      </c>
      <c r="R5">
        <v>4.5</v>
      </c>
    </row>
    <row r="6" spans="1:18">
      <c r="A6" s="2">
        <v>1</v>
      </c>
      <c r="B6" s="1">
        <v>5</v>
      </c>
      <c r="C6" s="1">
        <v>10</v>
      </c>
      <c r="D6">
        <v>10</v>
      </c>
      <c r="E6">
        <v>10</v>
      </c>
      <c r="F6">
        <v>10</v>
      </c>
      <c r="G6">
        <v>10</v>
      </c>
      <c r="H6">
        <v>10</v>
      </c>
      <c r="I6">
        <v>10</v>
      </c>
      <c r="J6">
        <v>10</v>
      </c>
      <c r="O6" s="6">
        <v>10</v>
      </c>
      <c r="Q6" s="6" t="s">
        <v>65</v>
      </c>
      <c r="R6">
        <v>5</v>
      </c>
    </row>
    <row r="7" spans="1:18">
      <c r="A7" s="2">
        <v>2</v>
      </c>
      <c r="D7" s="1">
        <v>10</v>
      </c>
      <c r="E7" s="1">
        <v>20</v>
      </c>
      <c r="F7" s="1">
        <v>30</v>
      </c>
      <c r="G7" s="14">
        <v>30</v>
      </c>
      <c r="H7" s="14">
        <v>30</v>
      </c>
      <c r="I7" s="14">
        <v>30</v>
      </c>
      <c r="J7" s="14">
        <v>30</v>
      </c>
      <c r="O7" s="93">
        <v>25</v>
      </c>
    </row>
    <row r="8" spans="1:18">
      <c r="A8" s="2">
        <v>3</v>
      </c>
      <c r="D8" s="1">
        <v>5</v>
      </c>
      <c r="E8" s="14">
        <v>5</v>
      </c>
      <c r="F8" s="14">
        <v>5</v>
      </c>
      <c r="G8" s="14">
        <v>5</v>
      </c>
      <c r="H8" s="14">
        <v>5</v>
      </c>
      <c r="I8" s="14">
        <v>5</v>
      </c>
      <c r="J8" s="14">
        <v>5</v>
      </c>
      <c r="O8" s="6">
        <v>5</v>
      </c>
    </row>
    <row r="9" spans="1:18">
      <c r="A9" s="2">
        <v>4</v>
      </c>
      <c r="G9" s="1">
        <v>20</v>
      </c>
      <c r="H9" s="14">
        <v>20</v>
      </c>
      <c r="I9" s="14">
        <v>20</v>
      </c>
      <c r="J9" s="14">
        <v>20</v>
      </c>
      <c r="O9" s="6">
        <v>0</v>
      </c>
    </row>
    <row r="10" spans="1:18">
      <c r="A10" s="2">
        <v>5</v>
      </c>
      <c r="G10" s="1">
        <v>10</v>
      </c>
      <c r="H10" s="1">
        <v>20</v>
      </c>
      <c r="I10" s="14">
        <v>20</v>
      </c>
      <c r="J10" s="14">
        <v>20</v>
      </c>
      <c r="O10" s="6">
        <v>0</v>
      </c>
    </row>
    <row r="11" spans="1:18">
      <c r="A11" s="2">
        <v>6</v>
      </c>
      <c r="E11" s="1">
        <v>20</v>
      </c>
      <c r="F11" s="1">
        <v>40</v>
      </c>
      <c r="G11" s="14">
        <v>40</v>
      </c>
      <c r="H11" s="14">
        <v>40</v>
      </c>
      <c r="I11" s="14">
        <v>40</v>
      </c>
      <c r="J11" s="14">
        <v>40</v>
      </c>
      <c r="O11" s="93">
        <v>30</v>
      </c>
    </row>
    <row r="12" spans="1:18">
      <c r="A12" s="2">
        <v>7</v>
      </c>
      <c r="G12" s="1">
        <v>5</v>
      </c>
      <c r="H12" s="14">
        <v>5</v>
      </c>
      <c r="I12" s="14">
        <v>5</v>
      </c>
      <c r="J12" s="14">
        <v>5</v>
      </c>
      <c r="O12" s="6">
        <v>0</v>
      </c>
    </row>
    <row r="13" spans="1:18">
      <c r="A13" s="2">
        <v>8</v>
      </c>
      <c r="I13" s="1">
        <v>10</v>
      </c>
      <c r="J13" s="1">
        <v>20</v>
      </c>
      <c r="O13" s="6">
        <v>0</v>
      </c>
    </row>
    <row r="14" spans="1:18">
      <c r="A14" t="s">
        <v>51</v>
      </c>
      <c r="B14">
        <f t="shared" ref="B14:J14" si="0">SUM(B6:B13)</f>
        <v>5</v>
      </c>
      <c r="C14">
        <f t="shared" si="0"/>
        <v>10</v>
      </c>
      <c r="D14">
        <f t="shared" si="0"/>
        <v>25</v>
      </c>
      <c r="E14">
        <f t="shared" si="0"/>
        <v>55</v>
      </c>
      <c r="F14">
        <f t="shared" si="0"/>
        <v>85</v>
      </c>
      <c r="G14">
        <f t="shared" si="0"/>
        <v>120</v>
      </c>
      <c r="H14">
        <f t="shared" si="0"/>
        <v>130</v>
      </c>
      <c r="I14">
        <f t="shared" si="0"/>
        <v>140</v>
      </c>
      <c r="J14">
        <f t="shared" si="0"/>
        <v>150</v>
      </c>
      <c r="N14" s="104" t="s">
        <v>68</v>
      </c>
      <c r="O14" s="105">
        <f>SUM(O6:O13)</f>
        <v>70</v>
      </c>
    </row>
    <row r="15" spans="1:18">
      <c r="Q15" s="93" t="s">
        <v>66</v>
      </c>
    </row>
    <row r="16" spans="1:18">
      <c r="A16" t="s">
        <v>61</v>
      </c>
      <c r="O16" s="93" t="s">
        <v>64</v>
      </c>
      <c r="Q16" s="6" t="s">
        <v>67</v>
      </c>
    </row>
    <row r="17" spans="1:20">
      <c r="A17" s="2">
        <v>1</v>
      </c>
      <c r="B17" s="1">
        <v>3.33</v>
      </c>
      <c r="C17" s="1">
        <v>6.66</v>
      </c>
      <c r="D17" s="1">
        <v>10</v>
      </c>
      <c r="E17">
        <f>D17</f>
        <v>10</v>
      </c>
      <c r="F17" s="56">
        <f>E17</f>
        <v>10</v>
      </c>
      <c r="G17">
        <f>F17</f>
        <v>10</v>
      </c>
      <c r="H17">
        <f>G17</f>
        <v>10</v>
      </c>
      <c r="O17" s="6">
        <v>10</v>
      </c>
      <c r="Q17" s="6">
        <f>MIN(O6,O17)</f>
        <v>10</v>
      </c>
    </row>
    <row r="18" spans="1:20">
      <c r="A18" s="2">
        <v>2</v>
      </c>
      <c r="E18" s="1">
        <v>7.5</v>
      </c>
      <c r="F18" s="107">
        <v>15</v>
      </c>
      <c r="G18" s="18">
        <v>22.5</v>
      </c>
      <c r="H18" s="1">
        <v>30</v>
      </c>
      <c r="O18" s="6">
        <v>15</v>
      </c>
      <c r="Q18" s="6">
        <f t="shared" ref="Q18:Q23" si="1">MIN(O7,O18)</f>
        <v>15</v>
      </c>
    </row>
    <row r="19" spans="1:20">
      <c r="A19" s="2">
        <v>3</v>
      </c>
      <c r="E19" s="1">
        <v>5</v>
      </c>
      <c r="F19" s="56">
        <f>E19</f>
        <v>5</v>
      </c>
      <c r="G19">
        <f>F19</f>
        <v>5</v>
      </c>
      <c r="H19">
        <f>G19</f>
        <v>5</v>
      </c>
      <c r="O19" s="6">
        <v>5</v>
      </c>
      <c r="Q19" s="6">
        <f t="shared" si="1"/>
        <v>5</v>
      </c>
    </row>
    <row r="20" spans="1:20">
      <c r="A20" s="2">
        <v>4</v>
      </c>
      <c r="F20" s="56"/>
      <c r="G20" s="17"/>
      <c r="I20" s="15"/>
      <c r="O20" s="6">
        <v>0</v>
      </c>
      <c r="Q20" s="6">
        <f t="shared" si="1"/>
        <v>0</v>
      </c>
    </row>
    <row r="21" spans="1:20">
      <c r="A21" s="2">
        <v>5</v>
      </c>
      <c r="F21" s="56"/>
      <c r="G21" s="17"/>
      <c r="I21" s="15"/>
      <c r="J21" s="15"/>
      <c r="O21" s="6">
        <v>0</v>
      </c>
      <c r="Q21" s="6">
        <f t="shared" si="1"/>
        <v>0</v>
      </c>
    </row>
    <row r="22" spans="1:20">
      <c r="A22" s="2">
        <v>6</v>
      </c>
      <c r="F22" s="107">
        <v>40</v>
      </c>
      <c r="G22">
        <f>F22</f>
        <v>40</v>
      </c>
      <c r="H22">
        <f>G22</f>
        <v>40</v>
      </c>
      <c r="O22" s="6">
        <v>40</v>
      </c>
      <c r="Q22" s="6">
        <f t="shared" si="1"/>
        <v>30</v>
      </c>
    </row>
    <row r="23" spans="1:20">
      <c r="A23" s="2">
        <v>7</v>
      </c>
      <c r="F23" s="56"/>
      <c r="G23" s="18">
        <v>5</v>
      </c>
      <c r="H23">
        <f>G23</f>
        <v>5</v>
      </c>
      <c r="O23" s="6">
        <v>0</v>
      </c>
      <c r="Q23" s="6">
        <f t="shared" si="1"/>
        <v>0</v>
      </c>
    </row>
    <row r="24" spans="1:20">
      <c r="A24" s="2">
        <v>8</v>
      </c>
      <c r="F24" s="56"/>
      <c r="G24" s="17"/>
      <c r="K24" s="15"/>
      <c r="L24" s="15"/>
    </row>
    <row r="25" spans="1:20">
      <c r="A25" t="s">
        <v>264</v>
      </c>
      <c r="B25">
        <f t="shared" ref="B25:H25" si="2">SUM(B17:B24)</f>
        <v>3.33</v>
      </c>
      <c r="C25">
        <f t="shared" si="2"/>
        <v>6.66</v>
      </c>
      <c r="D25">
        <f t="shared" si="2"/>
        <v>10</v>
      </c>
      <c r="E25">
        <f t="shared" si="2"/>
        <v>22.5</v>
      </c>
      <c r="F25">
        <f t="shared" si="2"/>
        <v>70</v>
      </c>
      <c r="G25">
        <f t="shared" si="2"/>
        <v>82.5</v>
      </c>
      <c r="H25">
        <f t="shared" si="2"/>
        <v>90</v>
      </c>
      <c r="P25" s="106" t="s">
        <v>68</v>
      </c>
      <c r="Q25" s="108">
        <f>SUM(Q17:Q23)</f>
        <v>60</v>
      </c>
    </row>
    <row r="26" spans="1:20">
      <c r="A26" t="s">
        <v>62</v>
      </c>
      <c r="C26" s="2">
        <v>4.5</v>
      </c>
      <c r="P26" t="s">
        <v>66</v>
      </c>
      <c r="Q26" s="109">
        <f>Q25/O14</f>
        <v>0.8571428571428571</v>
      </c>
    </row>
    <row r="27" spans="1:20">
      <c r="C27" t="s">
        <v>63</v>
      </c>
    </row>
    <row r="30" spans="1:20">
      <c r="A30" s="102" t="s">
        <v>70</v>
      </c>
      <c r="B30" s="103"/>
      <c r="C30" s="103"/>
    </row>
    <row r="31" spans="1:20">
      <c r="B31" s="2" t="s">
        <v>52</v>
      </c>
      <c r="C31" s="2" t="s">
        <v>53</v>
      </c>
      <c r="D31" s="2" t="s">
        <v>54</v>
      </c>
      <c r="E31" s="2" t="s">
        <v>55</v>
      </c>
      <c r="F31" s="2" t="s">
        <v>56</v>
      </c>
      <c r="G31" s="2" t="s">
        <v>57</v>
      </c>
      <c r="H31" s="2" t="s">
        <v>58</v>
      </c>
      <c r="I31" s="2" t="s">
        <v>59</v>
      </c>
      <c r="J31" s="2" t="s">
        <v>60</v>
      </c>
    </row>
    <row r="32" spans="1:20">
      <c r="A32" s="2" t="s">
        <v>50</v>
      </c>
      <c r="O32" s="93" t="s">
        <v>63</v>
      </c>
      <c r="Q32" s="6" t="s">
        <v>71</v>
      </c>
      <c r="R32">
        <v>5.14</v>
      </c>
      <c r="T32" s="16"/>
    </row>
    <row r="33" spans="1:18">
      <c r="A33" s="2">
        <v>1</v>
      </c>
      <c r="B33" s="1">
        <v>5</v>
      </c>
      <c r="C33" s="1">
        <v>10</v>
      </c>
      <c r="D33">
        <v>10</v>
      </c>
      <c r="E33">
        <v>10</v>
      </c>
      <c r="F33">
        <v>10</v>
      </c>
      <c r="G33">
        <v>10</v>
      </c>
      <c r="H33">
        <v>10</v>
      </c>
      <c r="I33">
        <v>10</v>
      </c>
      <c r="J33">
        <v>10</v>
      </c>
      <c r="O33" s="6">
        <v>10</v>
      </c>
      <c r="Q33" s="6" t="s">
        <v>65</v>
      </c>
      <c r="R33">
        <v>7</v>
      </c>
    </row>
    <row r="34" spans="1:18">
      <c r="A34" s="2">
        <v>2</v>
      </c>
      <c r="D34" s="1">
        <v>10</v>
      </c>
      <c r="E34" s="1">
        <v>20</v>
      </c>
      <c r="F34" s="1">
        <v>30</v>
      </c>
      <c r="G34" s="14">
        <v>30</v>
      </c>
      <c r="H34" s="14">
        <v>30</v>
      </c>
      <c r="I34" s="14">
        <v>30</v>
      </c>
      <c r="J34" s="14">
        <v>30</v>
      </c>
      <c r="O34" s="25">
        <v>30</v>
      </c>
    </row>
    <row r="35" spans="1:18">
      <c r="A35" s="2">
        <v>3</v>
      </c>
      <c r="D35" s="1">
        <v>5</v>
      </c>
      <c r="E35" s="14">
        <v>5</v>
      </c>
      <c r="F35" s="14">
        <v>5</v>
      </c>
      <c r="G35" s="14">
        <v>5</v>
      </c>
      <c r="H35" s="14">
        <v>5</v>
      </c>
      <c r="I35" s="14">
        <v>5</v>
      </c>
      <c r="J35" s="14">
        <v>5</v>
      </c>
      <c r="O35" s="6">
        <v>5</v>
      </c>
    </row>
    <row r="36" spans="1:18">
      <c r="A36" s="2">
        <v>4</v>
      </c>
      <c r="G36" s="1">
        <v>20</v>
      </c>
      <c r="H36" s="14">
        <v>20</v>
      </c>
      <c r="I36" s="14">
        <v>20</v>
      </c>
      <c r="J36" s="14">
        <v>20</v>
      </c>
      <c r="O36" s="6">
        <v>2.8</v>
      </c>
    </row>
    <row r="37" spans="1:18">
      <c r="A37" s="2">
        <v>5</v>
      </c>
      <c r="G37" s="1">
        <v>10</v>
      </c>
      <c r="H37" s="1">
        <v>20</v>
      </c>
      <c r="I37" s="14">
        <v>20</v>
      </c>
      <c r="J37" s="14">
        <v>20</v>
      </c>
      <c r="O37" s="6">
        <v>1.4</v>
      </c>
    </row>
    <row r="38" spans="1:18">
      <c r="A38" s="2">
        <v>6</v>
      </c>
      <c r="E38" s="1">
        <v>20</v>
      </c>
      <c r="F38" s="1">
        <v>40</v>
      </c>
      <c r="G38" s="14">
        <v>40</v>
      </c>
      <c r="H38" s="14">
        <v>40</v>
      </c>
      <c r="I38" s="14">
        <v>40</v>
      </c>
      <c r="J38" s="14">
        <v>40</v>
      </c>
      <c r="O38" s="25">
        <v>40</v>
      </c>
    </row>
    <row r="39" spans="1:18">
      <c r="A39" s="2">
        <v>7</v>
      </c>
      <c r="G39" s="1">
        <v>5</v>
      </c>
      <c r="H39" s="14">
        <v>5</v>
      </c>
      <c r="I39" s="14">
        <v>5</v>
      </c>
      <c r="J39" s="14">
        <v>5</v>
      </c>
      <c r="O39" s="6">
        <f>0.14*5</f>
        <v>0.70000000000000007</v>
      </c>
    </row>
    <row r="40" spans="1:18">
      <c r="A40" s="2">
        <v>8</v>
      </c>
      <c r="I40" s="1">
        <v>10</v>
      </c>
      <c r="J40" s="1">
        <v>20</v>
      </c>
      <c r="O40" s="6">
        <v>0</v>
      </c>
    </row>
    <row r="41" spans="1:18">
      <c r="A41" t="s">
        <v>51</v>
      </c>
      <c r="B41">
        <f>SUM(B33:B40)</f>
        <v>5</v>
      </c>
      <c r="C41">
        <f t="shared" ref="C41:J41" si="3">SUM(C33:C40)</f>
        <v>10</v>
      </c>
      <c r="D41">
        <f t="shared" si="3"/>
        <v>25</v>
      </c>
      <c r="E41">
        <f t="shared" si="3"/>
        <v>55</v>
      </c>
      <c r="F41">
        <f t="shared" si="3"/>
        <v>85</v>
      </c>
      <c r="G41">
        <f t="shared" si="3"/>
        <v>120</v>
      </c>
      <c r="H41">
        <f t="shared" si="3"/>
        <v>130</v>
      </c>
      <c r="I41">
        <f t="shared" si="3"/>
        <v>140</v>
      </c>
      <c r="J41">
        <f t="shared" si="3"/>
        <v>150</v>
      </c>
      <c r="N41" s="104" t="s">
        <v>68</v>
      </c>
      <c r="O41" s="105">
        <f>SUM(O33:O40)</f>
        <v>89.899999999999991</v>
      </c>
    </row>
    <row r="42" spans="1:18">
      <c r="Q42" s="93" t="s">
        <v>66</v>
      </c>
    </row>
    <row r="43" spans="1:18">
      <c r="A43" t="s">
        <v>61</v>
      </c>
      <c r="O43" s="93" t="s">
        <v>64</v>
      </c>
      <c r="Q43" s="6" t="s">
        <v>67</v>
      </c>
    </row>
    <row r="44" spans="1:18">
      <c r="A44" s="2">
        <v>1</v>
      </c>
      <c r="B44" s="1">
        <v>3.33</v>
      </c>
      <c r="C44" s="1">
        <v>6.66</v>
      </c>
      <c r="D44" s="1">
        <v>10</v>
      </c>
      <c r="E44">
        <f>D44</f>
        <v>10</v>
      </c>
      <c r="F44">
        <f>E44</f>
        <v>10</v>
      </c>
      <c r="G44">
        <f>F44</f>
        <v>10</v>
      </c>
      <c r="H44">
        <f>G44</f>
        <v>10</v>
      </c>
      <c r="O44" s="6">
        <v>10</v>
      </c>
      <c r="Q44" s="6">
        <f>MIN(O33,O44)</f>
        <v>10</v>
      </c>
    </row>
    <row r="45" spans="1:18">
      <c r="A45" s="2">
        <v>2</v>
      </c>
      <c r="E45" s="1">
        <v>7.5</v>
      </c>
      <c r="F45" s="1">
        <v>15</v>
      </c>
      <c r="G45" s="18">
        <v>22.5</v>
      </c>
      <c r="H45" s="1">
        <v>30</v>
      </c>
      <c r="O45" s="6">
        <v>30</v>
      </c>
      <c r="Q45" s="6">
        <f t="shared" ref="Q45:Q50" si="4">MIN(O34,O45)</f>
        <v>30</v>
      </c>
    </row>
    <row r="46" spans="1:18">
      <c r="A46" s="2">
        <v>3</v>
      </c>
      <c r="E46" s="1">
        <v>5</v>
      </c>
      <c r="F46">
        <f>E46</f>
        <v>5</v>
      </c>
      <c r="G46">
        <f>F46</f>
        <v>5</v>
      </c>
      <c r="H46">
        <f>G46</f>
        <v>5</v>
      </c>
      <c r="O46" s="6">
        <v>5</v>
      </c>
      <c r="Q46" s="6">
        <f t="shared" si="4"/>
        <v>5</v>
      </c>
    </row>
    <row r="47" spans="1:18">
      <c r="A47" s="2">
        <v>4</v>
      </c>
      <c r="G47" s="17"/>
      <c r="H47" s="1">
        <v>5</v>
      </c>
      <c r="I47" s="15"/>
      <c r="O47" s="6">
        <v>5</v>
      </c>
      <c r="Q47" s="6">
        <f t="shared" si="4"/>
        <v>2.8</v>
      </c>
    </row>
    <row r="48" spans="1:18">
      <c r="A48" s="2">
        <v>5</v>
      </c>
      <c r="G48" s="17"/>
      <c r="I48" s="15"/>
      <c r="J48" s="15"/>
      <c r="O48" s="6">
        <v>0</v>
      </c>
      <c r="Q48" s="6">
        <f t="shared" si="4"/>
        <v>0</v>
      </c>
    </row>
    <row r="49" spans="1:17">
      <c r="A49" s="2">
        <v>6</v>
      </c>
      <c r="F49" s="1">
        <v>40</v>
      </c>
      <c r="G49" s="17">
        <f>F49</f>
        <v>40</v>
      </c>
      <c r="H49" s="17">
        <f>G49</f>
        <v>40</v>
      </c>
      <c r="O49" s="6">
        <v>40</v>
      </c>
      <c r="Q49" s="6">
        <f t="shared" si="4"/>
        <v>40</v>
      </c>
    </row>
    <row r="50" spans="1:17">
      <c r="A50" s="2">
        <v>7</v>
      </c>
      <c r="G50" s="17"/>
      <c r="I50" s="15"/>
      <c r="O50" s="6">
        <v>0</v>
      </c>
      <c r="Q50" s="6">
        <f t="shared" si="4"/>
        <v>0</v>
      </c>
    </row>
    <row r="51" spans="1:17">
      <c r="A51" s="2">
        <v>8</v>
      </c>
      <c r="G51" s="17"/>
      <c r="K51" s="15"/>
      <c r="L51" s="15"/>
    </row>
    <row r="52" spans="1:17">
      <c r="A52" t="s">
        <v>264</v>
      </c>
      <c r="B52">
        <f>SUM(B44:B51)</f>
        <v>3.33</v>
      </c>
      <c r="C52">
        <f t="shared" ref="C52:J52" si="5">SUM(C44:C51)</f>
        <v>6.66</v>
      </c>
      <c r="D52">
        <f t="shared" si="5"/>
        <v>10</v>
      </c>
      <c r="E52">
        <f t="shared" si="5"/>
        <v>22.5</v>
      </c>
      <c r="F52">
        <f t="shared" si="5"/>
        <v>70</v>
      </c>
      <c r="G52">
        <f t="shared" si="5"/>
        <v>77.5</v>
      </c>
      <c r="H52">
        <f t="shared" si="5"/>
        <v>90</v>
      </c>
      <c r="I52">
        <f t="shared" si="5"/>
        <v>0</v>
      </c>
      <c r="J52">
        <f t="shared" si="5"/>
        <v>0</v>
      </c>
      <c r="P52" s="106" t="s">
        <v>68</v>
      </c>
      <c r="Q52" s="108">
        <f>SUM(Q44:Q50)</f>
        <v>87.8</v>
      </c>
    </row>
    <row r="53" spans="1:17">
      <c r="A53" t="s">
        <v>62</v>
      </c>
      <c r="C53" s="2">
        <v>4.5</v>
      </c>
      <c r="P53" t="s">
        <v>66</v>
      </c>
      <c r="Q53" s="109">
        <f>Q52/O41</f>
        <v>0.97664071190211355</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N83"/>
  <sheetViews>
    <sheetView topLeftCell="F1" workbookViewId="0">
      <selection activeCell="L21" sqref="L21"/>
    </sheetView>
  </sheetViews>
  <sheetFormatPr baseColWidth="10" defaultColWidth="17.33203125" defaultRowHeight="28" customHeight="1" x14ac:dyDescent="0"/>
  <cols>
    <col min="1" max="1" width="4.33203125" style="130" customWidth="1"/>
    <col min="2" max="2" width="19.33203125" style="130" customWidth="1"/>
    <col min="3" max="3" width="14.1640625" style="130" customWidth="1"/>
    <col min="4" max="4" width="74.83203125" style="130" customWidth="1"/>
    <col min="5" max="5" width="15.1640625" style="130" customWidth="1"/>
    <col min="6" max="6" width="22.1640625" style="130" customWidth="1"/>
    <col min="7" max="13" width="5.6640625" style="130" customWidth="1"/>
    <col min="14" max="16384" width="17.33203125" style="130"/>
  </cols>
  <sheetData>
    <row r="1" spans="1:14" s="140" customFormat="1" ht="28" customHeight="1">
      <c r="A1" s="143"/>
      <c r="B1" s="208" t="s">
        <v>407</v>
      </c>
      <c r="C1" s="209"/>
      <c r="D1" s="209"/>
      <c r="E1" s="142"/>
      <c r="F1" s="141" t="s">
        <v>406</v>
      </c>
      <c r="G1" s="206" t="s">
        <v>405</v>
      </c>
      <c r="H1" s="207"/>
      <c r="I1" s="207"/>
      <c r="J1" s="207"/>
      <c r="K1" s="207"/>
      <c r="L1" s="207"/>
      <c r="M1" s="207"/>
      <c r="N1" s="137"/>
    </row>
    <row r="2" spans="1:14" s="137" customFormat="1" ht="28" customHeight="1">
      <c r="A2" s="139"/>
      <c r="B2" s="202" t="s">
        <v>404</v>
      </c>
      <c r="C2" s="203"/>
      <c r="D2" s="203"/>
      <c r="E2" s="138" t="s">
        <v>403</v>
      </c>
      <c r="F2" s="138" t="s">
        <v>402</v>
      </c>
      <c r="G2" s="138" t="s">
        <v>401</v>
      </c>
      <c r="H2" s="138" t="s">
        <v>400</v>
      </c>
      <c r="I2" s="138" t="s">
        <v>399</v>
      </c>
      <c r="J2" s="138" t="s">
        <v>398</v>
      </c>
      <c r="K2" s="138" t="s">
        <v>397</v>
      </c>
      <c r="L2" s="138" t="s">
        <v>396</v>
      </c>
      <c r="M2" s="138" t="s">
        <v>395</v>
      </c>
    </row>
    <row r="3" spans="1:14" ht="28" customHeight="1">
      <c r="A3" s="134">
        <v>1</v>
      </c>
      <c r="B3" s="134" t="s">
        <v>394</v>
      </c>
      <c r="C3" s="200" t="s">
        <v>393</v>
      </c>
      <c r="D3" s="201"/>
      <c r="E3" s="132" t="s">
        <v>185</v>
      </c>
      <c r="F3" s="136" t="s">
        <v>392</v>
      </c>
      <c r="G3" s="166" t="s">
        <v>114</v>
      </c>
      <c r="H3" s="166" t="s">
        <v>114</v>
      </c>
      <c r="I3" s="166" t="s">
        <v>114</v>
      </c>
      <c r="J3" s="166" t="s">
        <v>114</v>
      </c>
      <c r="K3" s="166" t="s">
        <v>114</v>
      </c>
      <c r="L3" s="166" t="s">
        <v>114</v>
      </c>
      <c r="M3" s="166" t="s">
        <v>114</v>
      </c>
    </row>
    <row r="4" spans="1:14" ht="28" customHeight="1">
      <c r="A4" s="134">
        <v>2</v>
      </c>
      <c r="B4" s="198" t="s">
        <v>391</v>
      </c>
      <c r="C4" s="200" t="s">
        <v>390</v>
      </c>
      <c r="D4" s="201"/>
      <c r="E4" s="132" t="s">
        <v>184</v>
      </c>
      <c r="F4" s="131" t="s">
        <v>389</v>
      </c>
      <c r="G4" s="164" t="s">
        <v>25</v>
      </c>
      <c r="H4" s="165" t="s">
        <v>23</v>
      </c>
      <c r="I4" s="165" t="s">
        <v>23</v>
      </c>
      <c r="J4" s="165" t="s">
        <v>499</v>
      </c>
      <c r="K4" s="165" t="s">
        <v>25</v>
      </c>
      <c r="L4" s="165" t="s">
        <v>25</v>
      </c>
      <c r="M4" s="166" t="s">
        <v>114</v>
      </c>
    </row>
    <row r="5" spans="1:14" ht="28" customHeight="1">
      <c r="A5" s="134">
        <v>3</v>
      </c>
      <c r="B5" s="199"/>
      <c r="C5" s="200" t="s">
        <v>388</v>
      </c>
      <c r="D5" s="201"/>
      <c r="E5" s="132" t="s">
        <v>184</v>
      </c>
      <c r="F5" s="131" t="s">
        <v>387</v>
      </c>
      <c r="G5" s="164" t="s">
        <v>25</v>
      </c>
      <c r="H5" s="164" t="s">
        <v>500</v>
      </c>
      <c r="I5" s="164" t="s">
        <v>23</v>
      </c>
      <c r="J5" s="164" t="s">
        <v>501</v>
      </c>
      <c r="K5" s="164" t="s">
        <v>500</v>
      </c>
      <c r="L5" s="164" t="s">
        <v>25</v>
      </c>
      <c r="M5" s="164" t="s">
        <v>500</v>
      </c>
    </row>
    <row r="6" spans="1:14" ht="28" customHeight="1">
      <c r="A6" s="134">
        <v>4</v>
      </c>
      <c r="B6" s="199"/>
      <c r="C6" s="200" t="s">
        <v>386</v>
      </c>
      <c r="D6" s="201"/>
      <c r="E6" s="132" t="s">
        <v>184</v>
      </c>
      <c r="F6" s="131" t="s">
        <v>385</v>
      </c>
      <c r="G6" s="164" t="s">
        <v>25</v>
      </c>
      <c r="H6" s="164" t="s">
        <v>23</v>
      </c>
      <c r="I6" s="164" t="s">
        <v>500</v>
      </c>
      <c r="J6" s="164" t="s">
        <v>501</v>
      </c>
      <c r="K6" s="164" t="s">
        <v>501</v>
      </c>
      <c r="L6" s="164" t="s">
        <v>502</v>
      </c>
      <c r="M6" s="166" t="s">
        <v>114</v>
      </c>
    </row>
    <row r="7" spans="1:14" ht="28" customHeight="1">
      <c r="A7" s="134">
        <v>5</v>
      </c>
      <c r="B7" s="199"/>
      <c r="C7" s="200" t="s">
        <v>384</v>
      </c>
      <c r="D7" s="201"/>
      <c r="E7" s="132" t="s">
        <v>184</v>
      </c>
      <c r="F7" s="131" t="s">
        <v>383</v>
      </c>
      <c r="G7" s="164" t="s">
        <v>25</v>
      </c>
      <c r="H7" s="164" t="s">
        <v>23</v>
      </c>
      <c r="I7" s="164" t="s">
        <v>23</v>
      </c>
      <c r="J7" s="164" t="s">
        <v>25</v>
      </c>
      <c r="K7" s="164" t="s">
        <v>25</v>
      </c>
      <c r="L7" s="164" t="s">
        <v>25</v>
      </c>
      <c r="M7" s="166" t="s">
        <v>114</v>
      </c>
    </row>
    <row r="8" spans="1:14" ht="28" customHeight="1">
      <c r="A8" s="134">
        <v>6</v>
      </c>
      <c r="B8" s="198" t="s">
        <v>382</v>
      </c>
      <c r="C8" s="200" t="s">
        <v>381</v>
      </c>
      <c r="D8" s="201"/>
      <c r="E8" s="132" t="s">
        <v>184</v>
      </c>
      <c r="F8" s="131" t="s">
        <v>380</v>
      </c>
      <c r="G8" s="164" t="s">
        <v>23</v>
      </c>
      <c r="H8" s="164" t="s">
        <v>23</v>
      </c>
      <c r="I8" s="164" t="s">
        <v>25</v>
      </c>
      <c r="J8" s="164" t="s">
        <v>25</v>
      </c>
      <c r="K8" s="164" t="s">
        <v>501</v>
      </c>
      <c r="L8" s="166" t="s">
        <v>114</v>
      </c>
      <c r="M8" s="166" t="s">
        <v>114</v>
      </c>
    </row>
    <row r="9" spans="1:14" ht="28" customHeight="1">
      <c r="A9" s="134">
        <v>7</v>
      </c>
      <c r="B9" s="199"/>
      <c r="C9" s="200" t="s">
        <v>379</v>
      </c>
      <c r="D9" s="201"/>
      <c r="E9" s="132" t="s">
        <v>184</v>
      </c>
      <c r="F9" s="131" t="s">
        <v>378</v>
      </c>
      <c r="G9" s="164" t="s">
        <v>25</v>
      </c>
      <c r="H9" s="164" t="s">
        <v>23</v>
      </c>
      <c r="I9" s="164" t="s">
        <v>506</v>
      </c>
      <c r="J9" s="164" t="s">
        <v>507</v>
      </c>
      <c r="K9" s="164" t="s">
        <v>506</v>
      </c>
      <c r="L9" s="166" t="s">
        <v>114</v>
      </c>
      <c r="M9" s="166" t="s">
        <v>114</v>
      </c>
    </row>
    <row r="10" spans="1:14" ht="28" customHeight="1">
      <c r="A10" s="134">
        <v>8</v>
      </c>
      <c r="B10" s="199"/>
      <c r="C10" s="200" t="s">
        <v>377</v>
      </c>
      <c r="D10" s="201"/>
      <c r="E10" s="132" t="s">
        <v>184</v>
      </c>
      <c r="F10" s="131" t="s">
        <v>376</v>
      </c>
      <c r="G10" s="164" t="s">
        <v>23</v>
      </c>
      <c r="H10" s="164" t="s">
        <v>23</v>
      </c>
      <c r="I10" s="164" t="s">
        <v>23</v>
      </c>
      <c r="J10" s="166" t="s">
        <v>114</v>
      </c>
      <c r="K10" s="166" t="s">
        <v>114</v>
      </c>
      <c r="L10" s="166" t="s">
        <v>114</v>
      </c>
      <c r="M10" s="166" t="s">
        <v>114</v>
      </c>
    </row>
    <row r="11" spans="1:14" ht="28" customHeight="1">
      <c r="A11" s="134">
        <v>9</v>
      </c>
      <c r="B11" s="199"/>
      <c r="C11" s="200" t="s">
        <v>375</v>
      </c>
      <c r="D11" s="201"/>
      <c r="E11" s="132" t="s">
        <v>184</v>
      </c>
      <c r="F11" s="131" t="s">
        <v>210</v>
      </c>
      <c r="G11" s="164" t="s">
        <v>25</v>
      </c>
      <c r="H11" s="164" t="s">
        <v>23</v>
      </c>
      <c r="I11" s="164" t="s">
        <v>23</v>
      </c>
      <c r="J11" s="164" t="s">
        <v>508</v>
      </c>
      <c r="K11" s="164" t="s">
        <v>499</v>
      </c>
      <c r="L11" s="166" t="s">
        <v>114</v>
      </c>
      <c r="M11" s="166" t="s">
        <v>114</v>
      </c>
    </row>
    <row r="12" spans="1:14" ht="28" customHeight="1">
      <c r="A12" s="134">
        <v>10</v>
      </c>
      <c r="B12" s="195" t="s">
        <v>374</v>
      </c>
      <c r="C12" s="205" t="s">
        <v>373</v>
      </c>
      <c r="D12" s="135" t="s">
        <v>372</v>
      </c>
      <c r="E12" s="132" t="s">
        <v>184</v>
      </c>
      <c r="F12" s="131" t="s">
        <v>371</v>
      </c>
      <c r="G12" s="164" t="s">
        <v>23</v>
      </c>
      <c r="H12" s="171" t="s">
        <v>500</v>
      </c>
      <c r="I12" s="164" t="s">
        <v>23</v>
      </c>
      <c r="J12" s="164" t="s">
        <v>23</v>
      </c>
      <c r="K12" s="166" t="s">
        <v>114</v>
      </c>
      <c r="L12" s="166" t="s">
        <v>114</v>
      </c>
      <c r="M12" s="166" t="s">
        <v>114</v>
      </c>
    </row>
    <row r="13" spans="1:14" ht="28" customHeight="1">
      <c r="A13" s="134">
        <v>11</v>
      </c>
      <c r="B13" s="196"/>
      <c r="C13" s="196"/>
      <c r="D13" s="133" t="s">
        <v>370</v>
      </c>
      <c r="E13" s="132" t="s">
        <v>184</v>
      </c>
      <c r="F13" s="131" t="s">
        <v>328</v>
      </c>
      <c r="G13" s="164" t="s">
        <v>25</v>
      </c>
      <c r="H13" s="171" t="s">
        <v>500</v>
      </c>
      <c r="I13" s="164" t="s">
        <v>23</v>
      </c>
      <c r="J13" s="164" t="s">
        <v>23</v>
      </c>
      <c r="K13" s="171" t="s">
        <v>506</v>
      </c>
      <c r="L13" s="171" t="s">
        <v>508</v>
      </c>
      <c r="M13" s="166" t="s">
        <v>114</v>
      </c>
    </row>
    <row r="14" spans="1:14" ht="28" customHeight="1">
      <c r="A14" s="134">
        <v>12</v>
      </c>
      <c r="B14" s="196"/>
      <c r="C14" s="196"/>
      <c r="D14" s="133" t="s">
        <v>369</v>
      </c>
      <c r="E14" s="132" t="s">
        <v>184</v>
      </c>
      <c r="F14" s="131" t="s">
        <v>211</v>
      </c>
      <c r="G14" s="164" t="s">
        <v>23</v>
      </c>
      <c r="H14" s="164" t="s">
        <v>25</v>
      </c>
      <c r="I14" s="171" t="s">
        <v>508</v>
      </c>
      <c r="J14" s="171" t="s">
        <v>508</v>
      </c>
      <c r="K14" s="171" t="s">
        <v>508</v>
      </c>
      <c r="L14" s="171" t="s">
        <v>508</v>
      </c>
      <c r="M14" s="171" t="s">
        <v>556</v>
      </c>
    </row>
    <row r="15" spans="1:14" ht="28" customHeight="1">
      <c r="A15" s="134">
        <v>13</v>
      </c>
      <c r="B15" s="196"/>
      <c r="C15" s="196"/>
      <c r="D15" s="133" t="s">
        <v>368</v>
      </c>
      <c r="E15" s="132" t="s">
        <v>184</v>
      </c>
      <c r="F15" s="131" t="s">
        <v>212</v>
      </c>
      <c r="G15" s="164" t="s">
        <v>23</v>
      </c>
      <c r="H15" s="164" t="s">
        <v>25</v>
      </c>
      <c r="I15" s="171" t="s">
        <v>506</v>
      </c>
      <c r="J15" s="171" t="s">
        <v>507</v>
      </c>
      <c r="K15" s="166" t="s">
        <v>114</v>
      </c>
      <c r="L15" s="166" t="s">
        <v>114</v>
      </c>
      <c r="M15" s="166" t="s">
        <v>114</v>
      </c>
    </row>
    <row r="16" spans="1:14" ht="28" customHeight="1">
      <c r="A16" s="134">
        <v>14</v>
      </c>
      <c r="B16" s="196"/>
      <c r="C16" s="196"/>
      <c r="D16" s="133" t="s">
        <v>367</v>
      </c>
      <c r="E16" s="132" t="s">
        <v>184</v>
      </c>
      <c r="F16" s="131" t="s">
        <v>366</v>
      </c>
      <c r="G16" s="164" t="s">
        <v>25</v>
      </c>
      <c r="H16" s="171" t="s">
        <v>500</v>
      </c>
      <c r="I16" s="164" t="s">
        <v>23</v>
      </c>
      <c r="J16" s="164" t="s">
        <v>23</v>
      </c>
      <c r="K16" s="166" t="s">
        <v>114</v>
      </c>
      <c r="L16" s="166" t="s">
        <v>114</v>
      </c>
      <c r="M16" s="166" t="s">
        <v>114</v>
      </c>
    </row>
    <row r="17" spans="1:13" ht="28" customHeight="1">
      <c r="A17" s="134">
        <v>15</v>
      </c>
      <c r="B17" s="196"/>
      <c r="C17" s="196"/>
      <c r="D17" s="133" t="s">
        <v>365</v>
      </c>
      <c r="E17" s="132" t="s">
        <v>184</v>
      </c>
      <c r="F17" s="131" t="s">
        <v>213</v>
      </c>
      <c r="G17" s="164" t="s">
        <v>25</v>
      </c>
      <c r="H17" s="164" t="s">
        <v>499</v>
      </c>
      <c r="I17" s="171" t="s">
        <v>506</v>
      </c>
      <c r="J17" s="171" t="s">
        <v>506</v>
      </c>
      <c r="K17" s="171" t="s">
        <v>508</v>
      </c>
      <c r="L17" s="171" t="s">
        <v>507</v>
      </c>
      <c r="M17" s="166" t="s">
        <v>114</v>
      </c>
    </row>
    <row r="18" spans="1:13" ht="28" customHeight="1">
      <c r="A18" s="134">
        <v>16</v>
      </c>
      <c r="B18" s="196"/>
      <c r="C18" s="196"/>
      <c r="D18" s="133" t="s">
        <v>364</v>
      </c>
      <c r="E18" s="132" t="s">
        <v>184</v>
      </c>
      <c r="F18" s="131" t="s">
        <v>363</v>
      </c>
      <c r="G18" s="164" t="s">
        <v>23</v>
      </c>
      <c r="H18" s="164" t="s">
        <v>499</v>
      </c>
      <c r="I18" s="164" t="s">
        <v>25</v>
      </c>
      <c r="J18" s="171" t="s">
        <v>500</v>
      </c>
      <c r="K18" s="166" t="s">
        <v>114</v>
      </c>
      <c r="L18" s="166" t="s">
        <v>114</v>
      </c>
      <c r="M18" s="166" t="s">
        <v>114</v>
      </c>
    </row>
    <row r="19" spans="1:13" ht="28" customHeight="1">
      <c r="A19" s="134">
        <v>17</v>
      </c>
      <c r="B19" s="196"/>
      <c r="C19" s="204" t="s">
        <v>362</v>
      </c>
      <c r="D19" s="133" t="s">
        <v>361</v>
      </c>
      <c r="E19" s="132" t="s">
        <v>184</v>
      </c>
      <c r="F19" s="131" t="s">
        <v>360</v>
      </c>
      <c r="G19" s="164" t="s">
        <v>25</v>
      </c>
      <c r="H19" s="164" t="s">
        <v>23</v>
      </c>
      <c r="I19" s="164" t="s">
        <v>23</v>
      </c>
      <c r="J19" s="164" t="s">
        <v>25</v>
      </c>
      <c r="K19" s="164" t="s">
        <v>25</v>
      </c>
      <c r="L19" s="166" t="s">
        <v>114</v>
      </c>
      <c r="M19" s="166" t="s">
        <v>114</v>
      </c>
    </row>
    <row r="20" spans="1:13" ht="28" customHeight="1">
      <c r="A20" s="134">
        <v>18</v>
      </c>
      <c r="B20" s="196"/>
      <c r="C20" s="196"/>
      <c r="D20" s="133" t="s">
        <v>359</v>
      </c>
      <c r="E20" s="132" t="s">
        <v>184</v>
      </c>
      <c r="F20" s="131" t="s">
        <v>214</v>
      </c>
      <c r="G20" s="171" t="s">
        <v>500</v>
      </c>
      <c r="H20" s="164" t="s">
        <v>25</v>
      </c>
      <c r="I20" s="171" t="s">
        <v>506</v>
      </c>
      <c r="J20" s="164" t="s">
        <v>23</v>
      </c>
      <c r="K20" s="171" t="s">
        <v>508</v>
      </c>
      <c r="L20" s="174" t="s">
        <v>691</v>
      </c>
      <c r="M20" s="166" t="s">
        <v>114</v>
      </c>
    </row>
    <row r="21" spans="1:13" ht="28" customHeight="1">
      <c r="A21" s="134">
        <v>19</v>
      </c>
      <c r="B21" s="196"/>
      <c r="C21" s="196"/>
      <c r="D21" s="133" t="s">
        <v>358</v>
      </c>
      <c r="E21" s="132" t="s">
        <v>184</v>
      </c>
      <c r="F21" s="131" t="s">
        <v>215</v>
      </c>
      <c r="G21" s="164" t="s">
        <v>23</v>
      </c>
      <c r="H21" s="164" t="s">
        <v>25</v>
      </c>
      <c r="I21" s="171" t="s">
        <v>500</v>
      </c>
      <c r="J21" s="164" t="s">
        <v>23</v>
      </c>
      <c r="K21" s="171" t="s">
        <v>508</v>
      </c>
      <c r="L21" s="171" t="s">
        <v>506</v>
      </c>
      <c r="M21" s="166" t="s">
        <v>114</v>
      </c>
    </row>
    <row r="22" spans="1:13" ht="28" customHeight="1">
      <c r="A22" s="134">
        <v>20</v>
      </c>
      <c r="B22" s="196"/>
      <c r="C22" s="196"/>
      <c r="D22" s="133" t="s">
        <v>357</v>
      </c>
      <c r="E22" s="132" t="s">
        <v>184</v>
      </c>
      <c r="F22" s="131" t="s">
        <v>329</v>
      </c>
      <c r="G22" s="164" t="s">
        <v>23</v>
      </c>
      <c r="H22" s="164" t="s">
        <v>25</v>
      </c>
      <c r="I22" s="164" t="s">
        <v>23</v>
      </c>
      <c r="J22" s="171" t="s">
        <v>500</v>
      </c>
      <c r="K22" s="164" t="s">
        <v>23</v>
      </c>
      <c r="L22" s="164" t="s">
        <v>25</v>
      </c>
      <c r="M22" s="171" t="s">
        <v>557</v>
      </c>
    </row>
    <row r="23" spans="1:13" ht="28" customHeight="1">
      <c r="A23" s="134">
        <v>21</v>
      </c>
      <c r="B23" s="196"/>
      <c r="C23" s="196"/>
      <c r="D23" s="133" t="s">
        <v>356</v>
      </c>
      <c r="E23" s="132" t="s">
        <v>184</v>
      </c>
      <c r="F23" s="131" t="s">
        <v>355</v>
      </c>
      <c r="G23" s="171" t="s">
        <v>506</v>
      </c>
      <c r="H23" s="171" t="s">
        <v>500</v>
      </c>
      <c r="I23" s="164" t="s">
        <v>23</v>
      </c>
      <c r="J23" s="164" t="s">
        <v>25</v>
      </c>
      <c r="K23" s="171" t="s">
        <v>500</v>
      </c>
      <c r="L23" s="164" t="s">
        <v>25</v>
      </c>
      <c r="M23" s="166" t="s">
        <v>114</v>
      </c>
    </row>
    <row r="24" spans="1:13" ht="28" customHeight="1">
      <c r="A24" s="134">
        <v>22</v>
      </c>
      <c r="B24" s="196"/>
      <c r="C24" s="204" t="s">
        <v>354</v>
      </c>
      <c r="D24" s="133" t="s">
        <v>353</v>
      </c>
      <c r="E24" s="132" t="s">
        <v>184</v>
      </c>
      <c r="F24" s="131" t="s">
        <v>352</v>
      </c>
      <c r="G24" s="164" t="s">
        <v>23</v>
      </c>
      <c r="H24" s="171" t="s">
        <v>500</v>
      </c>
      <c r="I24" s="164" t="s">
        <v>23</v>
      </c>
      <c r="J24" s="164" t="s">
        <v>25</v>
      </c>
      <c r="K24" s="164" t="s">
        <v>505</v>
      </c>
      <c r="L24" s="166" t="s">
        <v>114</v>
      </c>
      <c r="M24" s="166" t="s">
        <v>114</v>
      </c>
    </row>
    <row r="25" spans="1:13" ht="28" customHeight="1">
      <c r="A25" s="134">
        <v>23</v>
      </c>
      <c r="B25" s="196"/>
      <c r="C25" s="196"/>
      <c r="D25" s="133" t="s">
        <v>351</v>
      </c>
      <c r="E25" s="132" t="s">
        <v>184</v>
      </c>
      <c r="F25" s="131" t="s">
        <v>350</v>
      </c>
      <c r="G25" s="164" t="s">
        <v>23</v>
      </c>
      <c r="H25" s="164" t="s">
        <v>25</v>
      </c>
      <c r="I25" s="164" t="s">
        <v>499</v>
      </c>
      <c r="J25" s="171" t="s">
        <v>500</v>
      </c>
      <c r="K25" s="171" t="s">
        <v>508</v>
      </c>
      <c r="L25" s="166" t="s">
        <v>114</v>
      </c>
      <c r="M25" s="166" t="s">
        <v>114</v>
      </c>
    </row>
    <row r="26" spans="1:13" ht="28" customHeight="1">
      <c r="A26" s="134">
        <v>24</v>
      </c>
      <c r="B26" s="196"/>
      <c r="C26" s="196"/>
      <c r="D26" s="133" t="s">
        <v>349</v>
      </c>
      <c r="E26" s="132" t="s">
        <v>184</v>
      </c>
      <c r="F26" s="131" t="s">
        <v>216</v>
      </c>
      <c r="G26" s="164" t="s">
        <v>25</v>
      </c>
      <c r="H26" s="164" t="s">
        <v>23</v>
      </c>
      <c r="I26" s="164" t="s">
        <v>25</v>
      </c>
      <c r="J26" s="164" t="s">
        <v>23</v>
      </c>
      <c r="K26" s="171" t="s">
        <v>500</v>
      </c>
      <c r="L26" s="171" t="s">
        <v>506</v>
      </c>
      <c r="M26" s="166" t="s">
        <v>114</v>
      </c>
    </row>
    <row r="27" spans="1:13" ht="28" customHeight="1">
      <c r="A27" s="134">
        <v>25</v>
      </c>
      <c r="B27" s="196"/>
      <c r="C27" s="196"/>
      <c r="D27" s="133" t="s">
        <v>348</v>
      </c>
      <c r="E27" s="132" t="s">
        <v>184</v>
      </c>
      <c r="F27" s="131" t="s">
        <v>217</v>
      </c>
      <c r="G27" s="171" t="s">
        <v>500</v>
      </c>
      <c r="H27" s="171" t="s">
        <v>500</v>
      </c>
      <c r="I27" s="171" t="s">
        <v>506</v>
      </c>
      <c r="J27" s="171" t="s">
        <v>508</v>
      </c>
      <c r="K27" s="171" t="s">
        <v>507</v>
      </c>
      <c r="L27" s="166" t="s">
        <v>114</v>
      </c>
      <c r="M27" s="166" t="s">
        <v>114</v>
      </c>
    </row>
    <row r="28" spans="1:13" ht="28" customHeight="1">
      <c r="A28" s="134">
        <v>26</v>
      </c>
      <c r="B28" s="196"/>
      <c r="C28" s="196"/>
      <c r="D28" s="133" t="s">
        <v>347</v>
      </c>
      <c r="E28" s="132" t="s">
        <v>184</v>
      </c>
      <c r="F28" s="131" t="s">
        <v>346</v>
      </c>
      <c r="G28" s="164" t="s">
        <v>499</v>
      </c>
      <c r="H28" s="164" t="s">
        <v>501</v>
      </c>
      <c r="I28" s="164" t="s">
        <v>25</v>
      </c>
      <c r="J28" s="164" t="s">
        <v>23</v>
      </c>
      <c r="K28" s="166" t="s">
        <v>114</v>
      </c>
      <c r="L28" s="166" t="s">
        <v>114</v>
      </c>
      <c r="M28" s="166" t="s">
        <v>114</v>
      </c>
    </row>
    <row r="29" spans="1:13" ht="28" customHeight="1">
      <c r="A29" s="134">
        <v>27</v>
      </c>
      <c r="B29" s="197"/>
      <c r="C29" s="197"/>
      <c r="D29" s="133" t="s">
        <v>345</v>
      </c>
      <c r="E29" s="132" t="s">
        <v>184</v>
      </c>
      <c r="F29" s="131" t="s">
        <v>344</v>
      </c>
      <c r="G29" s="164" t="s">
        <v>23</v>
      </c>
      <c r="H29" s="164" t="s">
        <v>500</v>
      </c>
      <c r="I29" s="171" t="s">
        <v>506</v>
      </c>
      <c r="J29" s="171" t="s">
        <v>500</v>
      </c>
      <c r="K29" s="166" t="s">
        <v>114</v>
      </c>
      <c r="L29" s="166" t="s">
        <v>114</v>
      </c>
      <c r="M29" s="166" t="s">
        <v>114</v>
      </c>
    </row>
    <row r="31" spans="1:13" ht="28" customHeight="1">
      <c r="F31" s="167" t="s">
        <v>496</v>
      </c>
      <c r="G31" s="172" t="s">
        <v>555</v>
      </c>
    </row>
    <row r="32" spans="1:13" ht="28" customHeight="1">
      <c r="F32" s="167" t="s">
        <v>497</v>
      </c>
      <c r="G32" s="172" t="s">
        <v>554</v>
      </c>
    </row>
    <row r="33" spans="6:9" ht="28" customHeight="1">
      <c r="F33" s="167" t="s">
        <v>498</v>
      </c>
    </row>
    <row r="34" spans="6:9" ht="28" customHeight="1">
      <c r="F34" s="168" t="s">
        <v>387</v>
      </c>
      <c r="G34" s="168" t="s">
        <v>400</v>
      </c>
      <c r="H34" s="168" t="s">
        <v>509</v>
      </c>
      <c r="I34" s="169"/>
    </row>
    <row r="35" spans="6:9" ht="28" customHeight="1">
      <c r="F35" s="168" t="s">
        <v>387</v>
      </c>
      <c r="G35" s="168" t="s">
        <v>397</v>
      </c>
      <c r="H35" s="168" t="s">
        <v>510</v>
      </c>
      <c r="I35" s="169"/>
    </row>
    <row r="36" spans="6:9" ht="28" customHeight="1">
      <c r="F36" s="168" t="s">
        <v>387</v>
      </c>
      <c r="G36" s="168" t="s">
        <v>395</v>
      </c>
      <c r="H36" s="168" t="s">
        <v>511</v>
      </c>
      <c r="I36" s="169"/>
    </row>
    <row r="37" spans="6:9" ht="28" customHeight="1">
      <c r="F37" s="168" t="s">
        <v>385</v>
      </c>
      <c r="G37" s="168" t="s">
        <v>399</v>
      </c>
      <c r="H37" s="168" t="s">
        <v>512</v>
      </c>
      <c r="I37" s="169"/>
    </row>
    <row r="38" spans="6:9" ht="28" customHeight="1">
      <c r="F38" s="168" t="s">
        <v>378</v>
      </c>
      <c r="G38" s="168" t="s">
        <v>399</v>
      </c>
      <c r="H38" s="168" t="s">
        <v>513</v>
      </c>
      <c r="I38" s="169"/>
    </row>
    <row r="39" spans="6:9" ht="28" customHeight="1">
      <c r="F39" s="168" t="s">
        <v>378</v>
      </c>
      <c r="G39" s="168" t="s">
        <v>398</v>
      </c>
      <c r="H39" s="168" t="s">
        <v>514</v>
      </c>
      <c r="I39" s="169"/>
    </row>
    <row r="40" spans="6:9" ht="28" customHeight="1">
      <c r="F40" s="168" t="s">
        <v>378</v>
      </c>
      <c r="G40" s="168" t="s">
        <v>397</v>
      </c>
      <c r="H40" s="168" t="s">
        <v>677</v>
      </c>
      <c r="I40" s="169"/>
    </row>
    <row r="41" spans="6:9" ht="28" customHeight="1">
      <c r="F41" s="168" t="s">
        <v>210</v>
      </c>
      <c r="G41" s="168" t="s">
        <v>398</v>
      </c>
      <c r="H41" s="168" t="s">
        <v>690</v>
      </c>
      <c r="I41" s="169"/>
    </row>
    <row r="42" spans="6:9" ht="28" customHeight="1">
      <c r="F42" s="168" t="s">
        <v>371</v>
      </c>
      <c r="G42" s="168" t="s">
        <v>400</v>
      </c>
      <c r="H42" s="168" t="s">
        <v>515</v>
      </c>
      <c r="I42" s="169"/>
    </row>
    <row r="43" spans="6:9" ht="28" customHeight="1">
      <c r="F43" s="168" t="s">
        <v>328</v>
      </c>
      <c r="G43" s="168" t="s">
        <v>400</v>
      </c>
      <c r="H43" s="168" t="s">
        <v>516</v>
      </c>
      <c r="I43" s="169"/>
    </row>
    <row r="44" spans="6:9" ht="28" customHeight="1">
      <c r="F44" s="168" t="s">
        <v>328</v>
      </c>
      <c r="G44" s="168" t="s">
        <v>397</v>
      </c>
      <c r="H44" s="168" t="s">
        <v>517</v>
      </c>
      <c r="I44" s="169"/>
    </row>
    <row r="45" spans="6:9" ht="28" customHeight="1">
      <c r="F45" s="168" t="s">
        <v>328</v>
      </c>
      <c r="G45" s="168" t="s">
        <v>396</v>
      </c>
      <c r="H45" s="168" t="s">
        <v>518</v>
      </c>
      <c r="I45" s="169"/>
    </row>
    <row r="46" spans="6:9" ht="28" customHeight="1">
      <c r="F46" s="168" t="s">
        <v>211</v>
      </c>
      <c r="G46" s="168" t="s">
        <v>399</v>
      </c>
      <c r="H46" s="168" t="s">
        <v>519</v>
      </c>
      <c r="I46" s="169"/>
    </row>
    <row r="47" spans="6:9" ht="28" customHeight="1">
      <c r="F47" s="168" t="s">
        <v>211</v>
      </c>
      <c r="G47" s="168" t="s">
        <v>398</v>
      </c>
      <c r="H47" s="168" t="s">
        <v>520</v>
      </c>
      <c r="I47" s="169"/>
    </row>
    <row r="48" spans="6:9" ht="28" customHeight="1">
      <c r="F48" s="168" t="s">
        <v>211</v>
      </c>
      <c r="G48" s="168" t="s">
        <v>397</v>
      </c>
      <c r="H48" s="168" t="s">
        <v>521</v>
      </c>
      <c r="I48" s="169"/>
    </row>
    <row r="49" spans="6:9" ht="28" customHeight="1">
      <c r="F49" s="168" t="s">
        <v>211</v>
      </c>
      <c r="G49" s="168" t="s">
        <v>396</v>
      </c>
      <c r="H49" s="168" t="s">
        <v>522</v>
      </c>
      <c r="I49" s="169"/>
    </row>
    <row r="50" spans="6:9" ht="28" customHeight="1">
      <c r="F50" s="168" t="s">
        <v>211</v>
      </c>
      <c r="G50" s="168" t="s">
        <v>395</v>
      </c>
      <c r="H50" s="168" t="s">
        <v>521</v>
      </c>
      <c r="I50" s="169"/>
    </row>
    <row r="51" spans="6:9" ht="28" customHeight="1">
      <c r="F51" s="168" t="s">
        <v>212</v>
      </c>
      <c r="G51" s="168" t="s">
        <v>399</v>
      </c>
      <c r="H51" s="168" t="s">
        <v>523</v>
      </c>
      <c r="I51" s="169"/>
    </row>
    <row r="52" spans="6:9" ht="28" customHeight="1">
      <c r="F52" s="168" t="s">
        <v>212</v>
      </c>
      <c r="G52" s="168" t="s">
        <v>398</v>
      </c>
      <c r="H52" s="168" t="s">
        <v>524</v>
      </c>
      <c r="I52" s="169"/>
    </row>
    <row r="53" spans="6:9" ht="28" customHeight="1">
      <c r="F53" s="168" t="s">
        <v>366</v>
      </c>
      <c r="G53" s="168" t="s">
        <v>400</v>
      </c>
      <c r="H53" s="168" t="s">
        <v>525</v>
      </c>
      <c r="I53" s="169"/>
    </row>
    <row r="54" spans="6:9" ht="28" customHeight="1">
      <c r="F54" s="168" t="s">
        <v>213</v>
      </c>
      <c r="G54" s="168" t="s">
        <v>399</v>
      </c>
      <c r="H54" s="168" t="s">
        <v>526</v>
      </c>
      <c r="I54" s="169"/>
    </row>
    <row r="55" spans="6:9" ht="28" customHeight="1">
      <c r="F55" s="168" t="s">
        <v>213</v>
      </c>
      <c r="G55" s="168" t="s">
        <v>398</v>
      </c>
      <c r="H55" s="168" t="s">
        <v>527</v>
      </c>
      <c r="I55" s="169"/>
    </row>
    <row r="56" spans="6:9" ht="28" customHeight="1">
      <c r="F56" s="168" t="s">
        <v>213</v>
      </c>
      <c r="G56" s="168" t="s">
        <v>397</v>
      </c>
      <c r="H56" s="168" t="s">
        <v>528</v>
      </c>
      <c r="I56" s="169"/>
    </row>
    <row r="57" spans="6:9" ht="28" customHeight="1">
      <c r="F57" s="168" t="s">
        <v>213</v>
      </c>
      <c r="G57" s="168" t="s">
        <v>396</v>
      </c>
      <c r="H57" s="168" t="s">
        <v>529</v>
      </c>
      <c r="I57" s="169"/>
    </row>
    <row r="58" spans="6:9" ht="28" customHeight="1">
      <c r="F58" s="168" t="s">
        <v>363</v>
      </c>
      <c r="G58" s="168" t="s">
        <v>398</v>
      </c>
      <c r="H58" s="168" t="s">
        <v>530</v>
      </c>
      <c r="I58" s="169"/>
    </row>
    <row r="59" spans="6:9" ht="28" customHeight="1">
      <c r="F59" s="168" t="s">
        <v>214</v>
      </c>
      <c r="G59" s="168" t="s">
        <v>401</v>
      </c>
      <c r="H59" s="168" t="s">
        <v>531</v>
      </c>
      <c r="I59" s="169"/>
    </row>
    <row r="60" spans="6:9" ht="28" customHeight="1">
      <c r="F60" s="168" t="s">
        <v>214</v>
      </c>
      <c r="G60" s="168" t="s">
        <v>399</v>
      </c>
      <c r="H60" s="168" t="s">
        <v>532</v>
      </c>
      <c r="I60" s="169"/>
    </row>
    <row r="61" spans="6:9" ht="28" customHeight="1">
      <c r="F61" s="168" t="s">
        <v>214</v>
      </c>
      <c r="G61" s="168" t="s">
        <v>397</v>
      </c>
      <c r="H61" s="168" t="s">
        <v>533</v>
      </c>
      <c r="I61" s="169"/>
    </row>
    <row r="62" spans="6:9" ht="28" customHeight="1">
      <c r="F62" s="168" t="s">
        <v>214</v>
      </c>
      <c r="G62" s="168" t="s">
        <v>396</v>
      </c>
      <c r="H62" s="168" t="s">
        <v>534</v>
      </c>
      <c r="I62" s="169"/>
    </row>
    <row r="63" spans="6:9" ht="28" customHeight="1">
      <c r="F63" s="168" t="s">
        <v>215</v>
      </c>
      <c r="G63" s="168" t="s">
        <v>399</v>
      </c>
      <c r="H63" s="168" t="s">
        <v>535</v>
      </c>
      <c r="I63" s="169"/>
    </row>
    <row r="64" spans="6:9" ht="28" customHeight="1">
      <c r="F64" s="168" t="s">
        <v>215</v>
      </c>
      <c r="G64" s="168" t="s">
        <v>397</v>
      </c>
      <c r="H64" s="168" t="s">
        <v>536</v>
      </c>
      <c r="I64" s="169"/>
    </row>
    <row r="65" spans="6:9" ht="28" customHeight="1">
      <c r="F65" s="168" t="s">
        <v>215</v>
      </c>
      <c r="G65" s="168" t="s">
        <v>396</v>
      </c>
      <c r="H65" s="170" t="s">
        <v>537</v>
      </c>
      <c r="I65" s="169"/>
    </row>
    <row r="66" spans="6:9" ht="28" customHeight="1">
      <c r="F66" s="168" t="s">
        <v>329</v>
      </c>
      <c r="G66" s="168" t="s">
        <v>398</v>
      </c>
      <c r="H66" s="168" t="s">
        <v>538</v>
      </c>
      <c r="I66" s="169"/>
    </row>
    <row r="67" spans="6:9" ht="28" customHeight="1">
      <c r="F67" s="168" t="s">
        <v>329</v>
      </c>
      <c r="G67" s="168" t="s">
        <v>395</v>
      </c>
      <c r="H67" s="168" t="s">
        <v>539</v>
      </c>
      <c r="I67" s="169"/>
    </row>
    <row r="68" spans="6:9" ht="28" customHeight="1">
      <c r="F68" s="168" t="s">
        <v>355</v>
      </c>
      <c r="G68" s="168" t="s">
        <v>401</v>
      </c>
      <c r="H68" s="168" t="s">
        <v>540</v>
      </c>
      <c r="I68" s="169"/>
    </row>
    <row r="69" spans="6:9" ht="28" customHeight="1">
      <c r="F69" s="168" t="s">
        <v>355</v>
      </c>
      <c r="G69" s="168" t="s">
        <v>400</v>
      </c>
      <c r="H69" s="168" t="s">
        <v>541</v>
      </c>
      <c r="I69" s="169"/>
    </row>
    <row r="70" spans="6:9" ht="28" customHeight="1">
      <c r="F70" s="168" t="s">
        <v>355</v>
      </c>
      <c r="G70" s="168" t="s">
        <v>397</v>
      </c>
      <c r="H70" s="168" t="s">
        <v>542</v>
      </c>
      <c r="I70" s="169"/>
    </row>
    <row r="71" spans="6:9" ht="28" customHeight="1">
      <c r="F71" s="168" t="s">
        <v>352</v>
      </c>
      <c r="G71" s="168" t="s">
        <v>400</v>
      </c>
      <c r="H71" s="168" t="s">
        <v>543</v>
      </c>
      <c r="I71" s="169"/>
    </row>
    <row r="72" spans="6:9" ht="28" customHeight="1">
      <c r="F72" s="168" t="s">
        <v>350</v>
      </c>
      <c r="G72" s="168" t="s">
        <v>398</v>
      </c>
      <c r="H72" s="168" t="s">
        <v>543</v>
      </c>
      <c r="I72" s="169"/>
    </row>
    <row r="73" spans="6:9" ht="28" customHeight="1">
      <c r="F73" s="168" t="s">
        <v>350</v>
      </c>
      <c r="G73" s="168" t="s">
        <v>397</v>
      </c>
      <c r="H73" s="168" t="s">
        <v>544</v>
      </c>
      <c r="I73" s="169"/>
    </row>
    <row r="74" spans="6:9" ht="28" customHeight="1">
      <c r="F74" s="168" t="s">
        <v>216</v>
      </c>
      <c r="G74" s="168" t="s">
        <v>397</v>
      </c>
      <c r="H74" s="168" t="s">
        <v>545</v>
      </c>
      <c r="I74" s="169"/>
    </row>
    <row r="75" spans="6:9" ht="28" customHeight="1">
      <c r="F75" s="168" t="s">
        <v>216</v>
      </c>
      <c r="G75" s="168" t="s">
        <v>396</v>
      </c>
      <c r="H75" s="168" t="s">
        <v>546</v>
      </c>
      <c r="I75" s="169"/>
    </row>
    <row r="76" spans="6:9" ht="28" customHeight="1">
      <c r="F76" s="168" t="s">
        <v>217</v>
      </c>
      <c r="G76" s="168" t="s">
        <v>401</v>
      </c>
      <c r="H76" s="168" t="s">
        <v>547</v>
      </c>
      <c r="I76" s="169"/>
    </row>
    <row r="77" spans="6:9" ht="28" customHeight="1">
      <c r="F77" s="168" t="s">
        <v>217</v>
      </c>
      <c r="G77" s="168" t="s">
        <v>400</v>
      </c>
      <c r="H77" s="168" t="s">
        <v>548</v>
      </c>
      <c r="I77" s="169"/>
    </row>
    <row r="78" spans="6:9" ht="28" customHeight="1">
      <c r="F78" s="168" t="s">
        <v>217</v>
      </c>
      <c r="G78" s="168" t="s">
        <v>399</v>
      </c>
      <c r="H78" s="168" t="s">
        <v>549</v>
      </c>
      <c r="I78" s="169"/>
    </row>
    <row r="79" spans="6:9" ht="28" customHeight="1">
      <c r="F79" s="168" t="s">
        <v>217</v>
      </c>
      <c r="G79" s="168" t="s">
        <v>398</v>
      </c>
      <c r="H79" s="168" t="s">
        <v>550</v>
      </c>
      <c r="I79" s="169"/>
    </row>
    <row r="80" spans="6:9" ht="28" customHeight="1">
      <c r="F80" s="168" t="s">
        <v>217</v>
      </c>
      <c r="G80" s="168" t="s">
        <v>397</v>
      </c>
      <c r="H80" s="168" t="s">
        <v>551</v>
      </c>
      <c r="I80" s="169"/>
    </row>
    <row r="81" spans="6:9" ht="28" customHeight="1">
      <c r="F81" s="168" t="s">
        <v>344</v>
      </c>
      <c r="G81" s="168" t="s">
        <v>400</v>
      </c>
      <c r="H81" s="173" t="s">
        <v>674</v>
      </c>
      <c r="I81" s="169"/>
    </row>
    <row r="82" spans="6:9" ht="28" customHeight="1">
      <c r="F82" s="168" t="s">
        <v>344</v>
      </c>
      <c r="G82" s="168" t="s">
        <v>399</v>
      </c>
      <c r="H82" s="168" t="s">
        <v>552</v>
      </c>
      <c r="I82" s="169"/>
    </row>
    <row r="83" spans="6:9" ht="28" customHeight="1">
      <c r="F83" s="168" t="s">
        <v>344</v>
      </c>
      <c r="G83" s="168" t="s">
        <v>398</v>
      </c>
      <c r="H83" s="168" t="s">
        <v>553</v>
      </c>
      <c r="I83" s="169"/>
    </row>
  </sheetData>
  <mergeCells count="18">
    <mergeCell ref="G1:M1"/>
    <mergeCell ref="C9:D9"/>
    <mergeCell ref="B1:D1"/>
    <mergeCell ref="B12:B29"/>
    <mergeCell ref="B4:B7"/>
    <mergeCell ref="C5:D5"/>
    <mergeCell ref="C4:D4"/>
    <mergeCell ref="B2:D2"/>
    <mergeCell ref="C24:C29"/>
    <mergeCell ref="C12:C18"/>
    <mergeCell ref="C19:C23"/>
    <mergeCell ref="C11:D11"/>
    <mergeCell ref="C8:D8"/>
    <mergeCell ref="B8:B11"/>
    <mergeCell ref="C10:D10"/>
    <mergeCell ref="C3:D3"/>
    <mergeCell ref="C6:D6"/>
    <mergeCell ref="C7:D7"/>
  </mergeCells>
  <conditionalFormatting sqref="E2 E30:E1048576">
    <cfRule type="containsText" dxfId="34" priority="25" operator="containsText" text="OK"/>
  </conditionalFormatting>
  <conditionalFormatting sqref="F3">
    <cfRule type="containsText" dxfId="33" priority="23" operator="containsText" text="OK"/>
  </conditionalFormatting>
  <conditionalFormatting sqref="F3">
    <cfRule type="notContainsText" dxfId="32" priority="24" operator="notContains" text="OK"/>
  </conditionalFormatting>
  <conditionalFormatting sqref="F4">
    <cfRule type="containsText" dxfId="31" priority="21" operator="containsText" text="OK"/>
  </conditionalFormatting>
  <conditionalFormatting sqref="F4">
    <cfRule type="notContainsText" dxfId="30" priority="22" operator="notContains" text="OK"/>
  </conditionalFormatting>
  <conditionalFormatting sqref="F5">
    <cfRule type="containsText" dxfId="29" priority="19" operator="containsText" text="OK"/>
  </conditionalFormatting>
  <conditionalFormatting sqref="F5">
    <cfRule type="notContainsText" dxfId="28" priority="20" operator="notContains" text="OK"/>
  </conditionalFormatting>
  <conditionalFormatting sqref="F6">
    <cfRule type="containsText" dxfId="27" priority="17" operator="containsText" text="OK"/>
  </conditionalFormatting>
  <conditionalFormatting sqref="F6">
    <cfRule type="notContainsText" dxfId="26" priority="18" operator="notContains" text="OK"/>
  </conditionalFormatting>
  <conditionalFormatting sqref="F7:F29">
    <cfRule type="containsText" dxfId="25" priority="15" operator="containsText" text="OK"/>
  </conditionalFormatting>
  <conditionalFormatting sqref="F7:F29">
    <cfRule type="notContainsText" dxfId="24" priority="16" operator="notContains" text="OK"/>
  </conditionalFormatting>
  <conditionalFormatting sqref="E3:E11">
    <cfRule type="containsText" dxfId="23" priority="13" operator="containsText" text="OK"/>
  </conditionalFormatting>
  <conditionalFormatting sqref="E3:E11">
    <cfRule type="notContainsText" dxfId="22" priority="14" operator="notContains" text="OK"/>
  </conditionalFormatting>
  <conditionalFormatting sqref="E12">
    <cfRule type="containsText" dxfId="21" priority="11" operator="containsText" text="OK"/>
  </conditionalFormatting>
  <conditionalFormatting sqref="E12">
    <cfRule type="notContainsText" dxfId="20" priority="12" operator="notContains" text="OK"/>
  </conditionalFormatting>
  <conditionalFormatting sqref="E13:E19">
    <cfRule type="containsText" dxfId="19" priority="9" operator="containsText" text="OK"/>
  </conditionalFormatting>
  <conditionalFormatting sqref="E13:E19">
    <cfRule type="notContainsText" dxfId="18" priority="10" operator="notContains" text="OK"/>
  </conditionalFormatting>
  <conditionalFormatting sqref="E20">
    <cfRule type="containsText" dxfId="17" priority="7" operator="containsText" text="OK"/>
  </conditionalFormatting>
  <conditionalFormatting sqref="E20">
    <cfRule type="notContainsText" dxfId="16" priority="8" operator="notContains" text="OK"/>
  </conditionalFormatting>
  <conditionalFormatting sqref="E21:E27">
    <cfRule type="containsText" dxfId="15" priority="5" operator="containsText" text="OK"/>
  </conditionalFormatting>
  <conditionalFormatting sqref="E21:E27">
    <cfRule type="notContainsText" dxfId="14" priority="6" operator="notContains" text="OK"/>
  </conditionalFormatting>
  <conditionalFormatting sqref="E28">
    <cfRule type="containsText" dxfId="13" priority="3" operator="containsText" text="OK"/>
  </conditionalFormatting>
  <conditionalFormatting sqref="E28">
    <cfRule type="notContainsText" dxfId="12" priority="4" operator="notContains" text="OK"/>
  </conditionalFormatting>
  <conditionalFormatting sqref="E29">
    <cfRule type="containsText" dxfId="11" priority="1" operator="containsText" text="OK"/>
  </conditionalFormatting>
  <conditionalFormatting sqref="E29">
    <cfRule type="notContainsText" dxfId="10" priority="2" operator="notContains" text="OK"/>
  </conditionalFormatting>
  <pageMargins left="0.75000000000000011" right="0.75000000000000011" top="1" bottom="1" header="0.5" footer="0.5"/>
  <pageSetup paperSize="9" scale="43" orientation="landscape" horizontalDpi="4294967292" verticalDpi="4294967292"/>
  <ignoredErrors>
    <ignoredError sqref="G31:G32" numberStoredAsText="1"/>
  </ignoredErrors>
  <extLst>
    <ext xmlns:mx="http://schemas.microsoft.com/office/mac/excel/2008/main" uri="{64002731-A6B0-56B0-2670-7721B7C09600}">
      <mx:PLV Mode="0" OnePage="0" WScale="10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108"/>
  <sheetViews>
    <sheetView topLeftCell="F1" workbookViewId="0">
      <selection activeCell="H37" sqref="H37"/>
    </sheetView>
  </sheetViews>
  <sheetFormatPr baseColWidth="10" defaultColWidth="17.33203125" defaultRowHeight="28" customHeight="1" x14ac:dyDescent="0"/>
  <cols>
    <col min="1" max="1" width="4.33203125" style="144" customWidth="1"/>
    <col min="2" max="2" width="19.33203125" style="144" customWidth="1"/>
    <col min="3" max="3" width="14.1640625" style="144" customWidth="1"/>
    <col min="4" max="4" width="72.1640625" style="144" customWidth="1"/>
    <col min="5" max="5" width="15.1640625" style="144" hidden="1" customWidth="1"/>
    <col min="6" max="6" width="23.5" style="144" bestFit="1" customWidth="1"/>
    <col min="7" max="16" width="6.33203125" style="144" customWidth="1"/>
    <col min="17" max="16384" width="17.33203125" style="144"/>
  </cols>
  <sheetData>
    <row r="1" spans="1:16" s="158" customFormat="1" ht="28" customHeight="1">
      <c r="A1" s="160"/>
      <c r="B1" s="213" t="s">
        <v>447</v>
      </c>
      <c r="C1" s="214"/>
      <c r="D1" s="214"/>
      <c r="E1" s="159"/>
      <c r="F1" s="141" t="s">
        <v>406</v>
      </c>
      <c r="G1" s="206" t="s">
        <v>405</v>
      </c>
      <c r="H1" s="207"/>
      <c r="I1" s="207"/>
      <c r="J1" s="207"/>
      <c r="K1" s="207"/>
      <c r="L1" s="207"/>
      <c r="M1" s="207"/>
      <c r="N1" s="210"/>
      <c r="O1" s="155"/>
      <c r="P1" s="155"/>
    </row>
    <row r="2" spans="1:16" s="155" customFormat="1" ht="28" customHeight="1">
      <c r="A2" s="157"/>
      <c r="B2" s="215" t="s">
        <v>404</v>
      </c>
      <c r="C2" s="216"/>
      <c r="D2" s="216"/>
      <c r="E2" s="156" t="s">
        <v>403</v>
      </c>
      <c r="F2" s="138" t="s">
        <v>402</v>
      </c>
      <c r="G2" s="138" t="s">
        <v>401</v>
      </c>
      <c r="H2" s="138" t="s">
        <v>400</v>
      </c>
      <c r="I2" s="138" t="s">
        <v>399</v>
      </c>
      <c r="J2" s="138" t="s">
        <v>398</v>
      </c>
      <c r="K2" s="138" t="s">
        <v>397</v>
      </c>
      <c r="L2" s="138" t="s">
        <v>396</v>
      </c>
      <c r="M2" s="138" t="s">
        <v>395</v>
      </c>
      <c r="N2" s="138" t="s">
        <v>446</v>
      </c>
    </row>
    <row r="3" spans="1:16" ht="28" customHeight="1">
      <c r="A3" s="152">
        <v>1</v>
      </c>
      <c r="B3" s="154" t="s">
        <v>394</v>
      </c>
      <c r="C3" s="211" t="s">
        <v>445</v>
      </c>
      <c r="D3" s="212"/>
      <c r="E3" s="132" t="s">
        <v>185</v>
      </c>
      <c r="F3" s="132" t="s">
        <v>444</v>
      </c>
      <c r="G3" s="166" t="s">
        <v>114</v>
      </c>
      <c r="H3" s="166" t="s">
        <v>114</v>
      </c>
      <c r="I3" s="166" t="s">
        <v>114</v>
      </c>
      <c r="J3" s="166" t="s">
        <v>114</v>
      </c>
      <c r="K3" s="166" t="s">
        <v>114</v>
      </c>
      <c r="L3" s="166" t="s">
        <v>114</v>
      </c>
      <c r="M3" s="166" t="s">
        <v>114</v>
      </c>
      <c r="N3" s="166" t="s">
        <v>114</v>
      </c>
    </row>
    <row r="4" spans="1:16" ht="28" customHeight="1">
      <c r="A4" s="152">
        <v>2</v>
      </c>
      <c r="B4" s="220" t="s">
        <v>443</v>
      </c>
      <c r="C4" s="211" t="s">
        <v>442</v>
      </c>
      <c r="D4" s="212"/>
      <c r="E4" s="132" t="s">
        <v>184</v>
      </c>
      <c r="F4" s="151" t="s">
        <v>441</v>
      </c>
      <c r="G4" s="164" t="s">
        <v>25</v>
      </c>
      <c r="H4" s="164" t="s">
        <v>499</v>
      </c>
      <c r="I4" s="164" t="s">
        <v>25</v>
      </c>
      <c r="J4" s="171" t="s">
        <v>500</v>
      </c>
      <c r="K4" s="164" t="s">
        <v>25</v>
      </c>
      <c r="L4" s="171" t="s">
        <v>500</v>
      </c>
      <c r="M4" s="171" t="s">
        <v>508</v>
      </c>
      <c r="N4" s="166" t="s">
        <v>114</v>
      </c>
    </row>
    <row r="5" spans="1:16" ht="28" customHeight="1">
      <c r="A5" s="152">
        <v>3</v>
      </c>
      <c r="B5" s="212"/>
      <c r="C5" s="211" t="s">
        <v>440</v>
      </c>
      <c r="D5" s="212"/>
      <c r="E5" s="132" t="s">
        <v>184</v>
      </c>
      <c r="F5" s="151" t="s">
        <v>439</v>
      </c>
      <c r="G5" s="164" t="s">
        <v>25</v>
      </c>
      <c r="H5" s="171" t="s">
        <v>507</v>
      </c>
      <c r="I5" s="164" t="s">
        <v>499</v>
      </c>
      <c r="J5" s="164" t="s">
        <v>25</v>
      </c>
      <c r="K5" s="171" t="s">
        <v>506</v>
      </c>
      <c r="L5" s="171" t="s">
        <v>506</v>
      </c>
      <c r="M5" s="166" t="s">
        <v>114</v>
      </c>
      <c r="N5" s="166" t="s">
        <v>114</v>
      </c>
    </row>
    <row r="6" spans="1:16" ht="28" customHeight="1">
      <c r="A6" s="152">
        <v>4</v>
      </c>
      <c r="B6" s="212"/>
      <c r="C6" s="211" t="s">
        <v>438</v>
      </c>
      <c r="D6" s="212"/>
      <c r="E6" s="132" t="s">
        <v>184</v>
      </c>
      <c r="F6" s="151" t="s">
        <v>330</v>
      </c>
      <c r="G6" s="164" t="s">
        <v>23</v>
      </c>
      <c r="H6" s="164" t="s">
        <v>556</v>
      </c>
      <c r="I6" s="171" t="s">
        <v>500</v>
      </c>
      <c r="J6" s="171" t="s">
        <v>500</v>
      </c>
      <c r="K6" s="166" t="s">
        <v>114</v>
      </c>
      <c r="L6" s="166" t="s">
        <v>114</v>
      </c>
      <c r="M6" s="166" t="s">
        <v>114</v>
      </c>
      <c r="N6" s="166" t="s">
        <v>114</v>
      </c>
    </row>
    <row r="7" spans="1:16" ht="28" customHeight="1">
      <c r="A7" s="152">
        <v>5</v>
      </c>
      <c r="B7" s="212"/>
      <c r="C7" s="211" t="s">
        <v>437</v>
      </c>
      <c r="D7" s="212"/>
      <c r="E7" s="132" t="s">
        <v>184</v>
      </c>
      <c r="F7" s="151" t="s">
        <v>436</v>
      </c>
      <c r="G7" s="164" t="s">
        <v>25</v>
      </c>
      <c r="H7" s="164" t="s">
        <v>501</v>
      </c>
      <c r="I7" s="164" t="s">
        <v>499</v>
      </c>
      <c r="J7" s="164" t="s">
        <v>499</v>
      </c>
      <c r="K7" s="164" t="s">
        <v>23</v>
      </c>
      <c r="L7" s="171" t="s">
        <v>500</v>
      </c>
      <c r="M7" s="166" t="s">
        <v>114</v>
      </c>
      <c r="N7" s="166" t="s">
        <v>114</v>
      </c>
    </row>
    <row r="8" spans="1:16" ht="28" customHeight="1">
      <c r="A8" s="152">
        <v>6</v>
      </c>
      <c r="B8" s="212"/>
      <c r="C8" s="211" t="s">
        <v>435</v>
      </c>
      <c r="D8" s="212"/>
      <c r="E8" s="132" t="s">
        <v>184</v>
      </c>
      <c r="F8" s="151" t="s">
        <v>434</v>
      </c>
      <c r="G8" s="164" t="s">
        <v>499</v>
      </c>
      <c r="H8" s="164" t="s">
        <v>25</v>
      </c>
      <c r="I8" s="171" t="s">
        <v>506</v>
      </c>
      <c r="J8" s="164" t="s">
        <v>499</v>
      </c>
      <c r="K8" s="164" t="s">
        <v>25</v>
      </c>
      <c r="L8" s="164" t="s">
        <v>25</v>
      </c>
      <c r="M8" s="166" t="s">
        <v>114</v>
      </c>
      <c r="N8" s="166" t="s">
        <v>114</v>
      </c>
    </row>
    <row r="9" spans="1:16" ht="28" customHeight="1">
      <c r="A9" s="152">
        <v>7</v>
      </c>
      <c r="B9" s="212"/>
      <c r="C9" s="220" t="s">
        <v>433</v>
      </c>
      <c r="D9" s="153" t="s">
        <v>432</v>
      </c>
      <c r="E9" s="132" t="s">
        <v>184</v>
      </c>
      <c r="F9" s="151" t="s">
        <v>331</v>
      </c>
      <c r="G9" s="171" t="s">
        <v>500</v>
      </c>
      <c r="H9" s="164" t="s">
        <v>501</v>
      </c>
      <c r="I9" s="171" t="s">
        <v>508</v>
      </c>
      <c r="J9" s="171" t="s">
        <v>506</v>
      </c>
      <c r="K9" s="171" t="s">
        <v>500</v>
      </c>
      <c r="L9" s="171" t="s">
        <v>557</v>
      </c>
      <c r="M9" s="164" t="s">
        <v>25</v>
      </c>
      <c r="N9" s="171" t="s">
        <v>506</v>
      </c>
    </row>
    <row r="10" spans="1:16" ht="28" customHeight="1">
      <c r="A10" s="152">
        <v>8</v>
      </c>
      <c r="B10" s="212"/>
      <c r="C10" s="212"/>
      <c r="D10" s="153" t="s">
        <v>431</v>
      </c>
      <c r="E10" s="132" t="s">
        <v>184</v>
      </c>
      <c r="F10" s="151" t="s">
        <v>332</v>
      </c>
      <c r="G10" s="171" t="s">
        <v>557</v>
      </c>
      <c r="H10" s="164" t="s">
        <v>504</v>
      </c>
      <c r="I10" s="171" t="s">
        <v>500</v>
      </c>
      <c r="J10" s="171" t="s">
        <v>508</v>
      </c>
      <c r="K10" s="171" t="s">
        <v>556</v>
      </c>
      <c r="L10" s="171" t="s">
        <v>557</v>
      </c>
      <c r="M10" s="171" t="s">
        <v>507</v>
      </c>
      <c r="N10" s="166" t="s">
        <v>114</v>
      </c>
    </row>
    <row r="11" spans="1:16" ht="28" customHeight="1">
      <c r="A11" s="152">
        <v>9</v>
      </c>
      <c r="B11" s="212"/>
      <c r="C11" s="212"/>
      <c r="D11" s="153" t="s">
        <v>430</v>
      </c>
      <c r="E11" s="132" t="s">
        <v>184</v>
      </c>
      <c r="F11" s="151" t="s">
        <v>333</v>
      </c>
      <c r="G11" s="164" t="s">
        <v>504</v>
      </c>
      <c r="H11" s="164" t="s">
        <v>504</v>
      </c>
      <c r="I11" s="171" t="s">
        <v>500</v>
      </c>
      <c r="J11" s="171" t="s">
        <v>508</v>
      </c>
      <c r="K11" s="171" t="s">
        <v>508</v>
      </c>
      <c r="L11" s="171" t="s">
        <v>500</v>
      </c>
      <c r="M11" s="166" t="s">
        <v>114</v>
      </c>
      <c r="N11" s="166" t="s">
        <v>114</v>
      </c>
    </row>
    <row r="12" spans="1:16" ht="28" customHeight="1">
      <c r="A12" s="152">
        <v>10</v>
      </c>
      <c r="B12" s="212"/>
      <c r="C12" s="212"/>
      <c r="D12" s="153" t="s">
        <v>429</v>
      </c>
      <c r="E12" s="132" t="s">
        <v>184</v>
      </c>
      <c r="F12" s="151" t="s">
        <v>334</v>
      </c>
      <c r="G12" s="164" t="s">
        <v>504</v>
      </c>
      <c r="H12" s="164" t="s">
        <v>504</v>
      </c>
      <c r="I12" s="171" t="s">
        <v>500</v>
      </c>
      <c r="J12" s="171" t="s">
        <v>507</v>
      </c>
      <c r="K12" s="171" t="s">
        <v>507</v>
      </c>
      <c r="L12" s="171" t="s">
        <v>556</v>
      </c>
      <c r="M12" s="171" t="s">
        <v>556</v>
      </c>
      <c r="N12" s="166" t="s">
        <v>114</v>
      </c>
    </row>
    <row r="13" spans="1:16" ht="28" customHeight="1">
      <c r="A13" s="152">
        <v>11</v>
      </c>
      <c r="B13" s="212"/>
      <c r="C13" s="212"/>
      <c r="D13" s="153" t="s">
        <v>428</v>
      </c>
      <c r="E13" s="132" t="s">
        <v>184</v>
      </c>
      <c r="F13" s="151" t="s">
        <v>335</v>
      </c>
      <c r="G13" s="171" t="s">
        <v>508</v>
      </c>
      <c r="H13" s="164" t="s">
        <v>503</v>
      </c>
      <c r="I13" s="171" t="s">
        <v>500</v>
      </c>
      <c r="J13" s="171" t="s">
        <v>508</v>
      </c>
      <c r="K13" s="171" t="s">
        <v>507</v>
      </c>
      <c r="L13" s="171" t="s">
        <v>557</v>
      </c>
      <c r="M13" s="171" t="s">
        <v>506</v>
      </c>
      <c r="N13" s="166" t="s">
        <v>114</v>
      </c>
    </row>
    <row r="14" spans="1:16" ht="28" customHeight="1">
      <c r="A14" s="152">
        <v>12</v>
      </c>
      <c r="B14" s="212"/>
      <c r="C14" s="212"/>
      <c r="D14" s="153" t="s">
        <v>427</v>
      </c>
      <c r="E14" s="132" t="s">
        <v>184</v>
      </c>
      <c r="F14" s="151" t="s">
        <v>336</v>
      </c>
      <c r="G14" s="171" t="s">
        <v>500</v>
      </c>
      <c r="H14" s="164" t="s">
        <v>501</v>
      </c>
      <c r="I14" s="171" t="s">
        <v>507</v>
      </c>
      <c r="J14" s="171" t="s">
        <v>508</v>
      </c>
      <c r="K14" s="171" t="s">
        <v>508</v>
      </c>
      <c r="L14" s="171" t="s">
        <v>556</v>
      </c>
      <c r="M14" s="166" t="s">
        <v>114</v>
      </c>
      <c r="N14" s="166" t="s">
        <v>114</v>
      </c>
    </row>
    <row r="15" spans="1:16" ht="28" customHeight="1">
      <c r="A15" s="152">
        <v>13</v>
      </c>
      <c r="B15" s="217" t="s">
        <v>426</v>
      </c>
      <c r="C15" s="211" t="s">
        <v>425</v>
      </c>
      <c r="D15" s="212"/>
      <c r="E15" s="132" t="s">
        <v>184</v>
      </c>
      <c r="F15" s="151" t="s">
        <v>424</v>
      </c>
      <c r="G15" s="164" t="s">
        <v>25</v>
      </c>
      <c r="H15" s="164" t="s">
        <v>23</v>
      </c>
      <c r="I15" s="164" t="s">
        <v>25</v>
      </c>
      <c r="J15" s="164" t="s">
        <v>25</v>
      </c>
      <c r="K15" s="171" t="s">
        <v>506</v>
      </c>
      <c r="L15" s="166" t="s">
        <v>114</v>
      </c>
      <c r="M15" s="166" t="s">
        <v>114</v>
      </c>
      <c r="N15" s="166" t="s">
        <v>114</v>
      </c>
    </row>
    <row r="16" spans="1:16" ht="28" customHeight="1">
      <c r="A16" s="152">
        <v>14</v>
      </c>
      <c r="B16" s="218"/>
      <c r="C16" s="211" t="s">
        <v>423</v>
      </c>
      <c r="D16" s="212"/>
      <c r="E16" s="132" t="s">
        <v>184</v>
      </c>
      <c r="F16" s="151" t="s">
        <v>422</v>
      </c>
      <c r="G16" s="164" t="s">
        <v>499</v>
      </c>
      <c r="H16" s="164" t="s">
        <v>25</v>
      </c>
      <c r="I16" s="164" t="s">
        <v>499</v>
      </c>
      <c r="J16" s="164" t="s">
        <v>25</v>
      </c>
      <c r="K16" s="166" t="s">
        <v>114</v>
      </c>
      <c r="L16" s="166" t="s">
        <v>114</v>
      </c>
      <c r="M16" s="166" t="s">
        <v>114</v>
      </c>
      <c r="N16" s="166" t="s">
        <v>114</v>
      </c>
    </row>
    <row r="17" spans="1:14" ht="28" customHeight="1">
      <c r="A17" s="152">
        <v>15</v>
      </c>
      <c r="B17" s="218"/>
      <c r="C17" s="211" t="s">
        <v>421</v>
      </c>
      <c r="D17" s="212"/>
      <c r="E17" s="132" t="s">
        <v>184</v>
      </c>
      <c r="F17" s="151" t="s">
        <v>337</v>
      </c>
      <c r="G17" s="171" t="s">
        <v>507</v>
      </c>
      <c r="H17" s="164" t="s">
        <v>499</v>
      </c>
      <c r="I17" s="171" t="s">
        <v>508</v>
      </c>
      <c r="J17" s="171" t="s">
        <v>507</v>
      </c>
      <c r="K17" s="171" t="s">
        <v>507</v>
      </c>
      <c r="L17" s="164" t="s">
        <v>25</v>
      </c>
      <c r="M17" s="166" t="s">
        <v>114</v>
      </c>
      <c r="N17" s="166" t="s">
        <v>114</v>
      </c>
    </row>
    <row r="18" spans="1:14" ht="28" customHeight="1">
      <c r="A18" s="152">
        <v>16</v>
      </c>
      <c r="B18" s="218"/>
      <c r="C18" s="211" t="s">
        <v>420</v>
      </c>
      <c r="D18" s="212"/>
      <c r="E18" s="132" t="s">
        <v>184</v>
      </c>
      <c r="F18" s="151" t="s">
        <v>419</v>
      </c>
      <c r="G18" s="171" t="s">
        <v>508</v>
      </c>
      <c r="H18" s="171" t="s">
        <v>500</v>
      </c>
      <c r="I18" s="171" t="s">
        <v>500</v>
      </c>
      <c r="J18" s="164" t="s">
        <v>501</v>
      </c>
      <c r="K18" s="171" t="s">
        <v>500</v>
      </c>
      <c r="L18" s="166" t="s">
        <v>114</v>
      </c>
      <c r="M18" s="166" t="s">
        <v>114</v>
      </c>
      <c r="N18" s="166" t="s">
        <v>114</v>
      </c>
    </row>
    <row r="19" spans="1:14" ht="28" customHeight="1">
      <c r="A19" s="152">
        <v>17</v>
      </c>
      <c r="B19" s="218"/>
      <c r="C19" s="217" t="s">
        <v>418</v>
      </c>
      <c r="D19" s="153" t="s">
        <v>417</v>
      </c>
      <c r="E19" s="132" t="s">
        <v>184</v>
      </c>
      <c r="F19" s="151" t="s">
        <v>338</v>
      </c>
      <c r="G19" s="164" t="s">
        <v>25</v>
      </c>
      <c r="H19" s="171" t="s">
        <v>508</v>
      </c>
      <c r="I19" s="171" t="s">
        <v>556</v>
      </c>
      <c r="J19" s="171" t="s">
        <v>500</v>
      </c>
      <c r="K19" s="171" t="s">
        <v>500</v>
      </c>
      <c r="L19" s="166" t="s">
        <v>114</v>
      </c>
      <c r="M19" s="166" t="s">
        <v>114</v>
      </c>
      <c r="N19" s="166" t="s">
        <v>114</v>
      </c>
    </row>
    <row r="20" spans="1:14" ht="28" customHeight="1">
      <c r="A20" s="152">
        <v>18</v>
      </c>
      <c r="B20" s="218"/>
      <c r="C20" s="218"/>
      <c r="D20" s="153" t="s">
        <v>416</v>
      </c>
      <c r="E20" s="132" t="s">
        <v>184</v>
      </c>
      <c r="F20" s="151" t="s">
        <v>339</v>
      </c>
      <c r="G20" s="171" t="s">
        <v>506</v>
      </c>
      <c r="H20" s="171" t="s">
        <v>500</v>
      </c>
      <c r="I20" s="171" t="s">
        <v>508</v>
      </c>
      <c r="J20" s="171" t="s">
        <v>508</v>
      </c>
      <c r="K20" s="171" t="s">
        <v>506</v>
      </c>
      <c r="L20" s="166" t="s">
        <v>114</v>
      </c>
      <c r="M20" s="166" t="s">
        <v>114</v>
      </c>
      <c r="N20" s="166" t="s">
        <v>114</v>
      </c>
    </row>
    <row r="21" spans="1:14" ht="28" customHeight="1">
      <c r="A21" s="152">
        <v>19</v>
      </c>
      <c r="B21" s="218"/>
      <c r="C21" s="218"/>
      <c r="D21" s="153" t="s">
        <v>415</v>
      </c>
      <c r="E21" s="132" t="s">
        <v>184</v>
      </c>
      <c r="F21" s="151" t="s">
        <v>340</v>
      </c>
      <c r="G21" s="171" t="s">
        <v>500</v>
      </c>
      <c r="H21" s="171" t="s">
        <v>508</v>
      </c>
      <c r="I21" s="171" t="s">
        <v>500</v>
      </c>
      <c r="J21" s="171" t="s">
        <v>508</v>
      </c>
      <c r="K21" s="166" t="s">
        <v>114</v>
      </c>
      <c r="L21" s="166" t="s">
        <v>114</v>
      </c>
      <c r="M21" s="166" t="s">
        <v>114</v>
      </c>
      <c r="N21" s="166" t="s">
        <v>114</v>
      </c>
    </row>
    <row r="22" spans="1:14" ht="28" customHeight="1">
      <c r="A22" s="152">
        <v>20</v>
      </c>
      <c r="B22" s="218"/>
      <c r="C22" s="218"/>
      <c r="D22" s="153" t="s">
        <v>414</v>
      </c>
      <c r="E22" s="132" t="s">
        <v>184</v>
      </c>
      <c r="F22" s="151" t="s">
        <v>413</v>
      </c>
      <c r="G22" s="171" t="s">
        <v>507</v>
      </c>
      <c r="H22" s="171" t="s">
        <v>508</v>
      </c>
      <c r="I22" s="171" t="s">
        <v>500</v>
      </c>
      <c r="J22" s="171" t="s">
        <v>507</v>
      </c>
      <c r="K22" s="171" t="s">
        <v>508</v>
      </c>
      <c r="L22" s="171" t="s">
        <v>556</v>
      </c>
      <c r="M22" s="166" t="s">
        <v>114</v>
      </c>
      <c r="N22" s="166" t="s">
        <v>114</v>
      </c>
    </row>
    <row r="23" spans="1:14" ht="28" customHeight="1">
      <c r="A23" s="152">
        <v>21</v>
      </c>
      <c r="B23" s="218"/>
      <c r="C23" s="219"/>
      <c r="D23" s="153" t="s">
        <v>412</v>
      </c>
      <c r="E23" s="132" t="s">
        <v>184</v>
      </c>
      <c r="F23" s="151" t="s">
        <v>341</v>
      </c>
      <c r="G23" s="171" t="s">
        <v>507</v>
      </c>
      <c r="H23" s="171" t="s">
        <v>508</v>
      </c>
      <c r="I23" s="171" t="s">
        <v>506</v>
      </c>
      <c r="J23" s="171" t="s">
        <v>507</v>
      </c>
      <c r="K23" s="171" t="s">
        <v>508</v>
      </c>
      <c r="L23" s="166" t="s">
        <v>114</v>
      </c>
      <c r="M23" s="166" t="s">
        <v>114</v>
      </c>
      <c r="N23" s="166" t="s">
        <v>114</v>
      </c>
    </row>
    <row r="24" spans="1:14" ht="28" customHeight="1">
      <c r="A24" s="152">
        <v>22</v>
      </c>
      <c r="B24" s="218"/>
      <c r="C24" s="211" t="s">
        <v>411</v>
      </c>
      <c r="D24" s="212"/>
      <c r="E24" s="132" t="s">
        <v>184</v>
      </c>
      <c r="F24" s="151" t="s">
        <v>410</v>
      </c>
      <c r="G24" s="171" t="s">
        <v>506</v>
      </c>
      <c r="H24" s="164" t="s">
        <v>23</v>
      </c>
      <c r="I24" s="164" t="s">
        <v>23</v>
      </c>
      <c r="J24" s="171" t="s">
        <v>500</v>
      </c>
      <c r="K24" s="166" t="s">
        <v>114</v>
      </c>
      <c r="L24" s="166" t="s">
        <v>114</v>
      </c>
      <c r="M24" s="166" t="s">
        <v>114</v>
      </c>
      <c r="N24" s="166" t="s">
        <v>114</v>
      </c>
    </row>
    <row r="25" spans="1:14" ht="28" customHeight="1">
      <c r="A25" s="152">
        <v>23</v>
      </c>
      <c r="B25" s="219"/>
      <c r="C25" s="221" t="s">
        <v>409</v>
      </c>
      <c r="D25" s="222"/>
      <c r="E25" s="132" t="s">
        <v>184</v>
      </c>
      <c r="F25" s="151" t="s">
        <v>408</v>
      </c>
      <c r="G25" s="164" t="s">
        <v>23</v>
      </c>
      <c r="H25" s="164" t="s">
        <v>23</v>
      </c>
      <c r="I25" s="164" t="s">
        <v>23</v>
      </c>
      <c r="J25" s="164" t="s">
        <v>23</v>
      </c>
      <c r="K25" s="171" t="s">
        <v>500</v>
      </c>
      <c r="L25" s="166" t="s">
        <v>114</v>
      </c>
      <c r="M25" s="166" t="s">
        <v>114</v>
      </c>
      <c r="N25" s="166" t="s">
        <v>114</v>
      </c>
    </row>
    <row r="26" spans="1:14" ht="28" customHeight="1">
      <c r="A26" s="149"/>
      <c r="B26" s="148"/>
      <c r="C26" s="148"/>
      <c r="D26" s="148"/>
      <c r="E26" s="148"/>
    </row>
    <row r="27" spans="1:14" ht="28" customHeight="1">
      <c r="A27" s="149"/>
      <c r="B27" s="148"/>
      <c r="C27" s="148"/>
      <c r="D27" s="148"/>
      <c r="E27" s="148"/>
      <c r="F27" s="167" t="s">
        <v>496</v>
      </c>
      <c r="G27" s="144">
        <v>124</v>
      </c>
    </row>
    <row r="28" spans="1:14" ht="28" customHeight="1">
      <c r="A28" s="149"/>
      <c r="B28" s="148"/>
      <c r="C28" s="147"/>
      <c r="D28" s="150"/>
      <c r="E28" s="145"/>
      <c r="F28" s="167" t="s">
        <v>497</v>
      </c>
      <c r="G28" s="144">
        <v>79</v>
      </c>
    </row>
    <row r="29" spans="1:14" ht="28" customHeight="1">
      <c r="A29" s="149"/>
      <c r="B29" s="148"/>
      <c r="C29" s="147"/>
      <c r="D29" s="146"/>
      <c r="E29" s="145"/>
      <c r="F29" s="167" t="s">
        <v>498</v>
      </c>
    </row>
    <row r="30" spans="1:14" ht="28" customHeight="1">
      <c r="A30" s="149"/>
      <c r="B30" s="148"/>
      <c r="C30" s="147"/>
      <c r="D30" s="146"/>
      <c r="E30" s="145"/>
      <c r="F30" s="168" t="s">
        <v>441</v>
      </c>
      <c r="G30" s="168" t="s">
        <v>398</v>
      </c>
      <c r="H30" s="168" t="s">
        <v>558</v>
      </c>
    </row>
    <row r="31" spans="1:14" ht="28" customHeight="1">
      <c r="A31" s="149"/>
      <c r="B31" s="148"/>
      <c r="C31" s="147"/>
      <c r="D31" s="146"/>
      <c r="E31" s="145"/>
      <c r="F31" s="168" t="s">
        <v>441</v>
      </c>
      <c r="G31" s="168" t="s">
        <v>396</v>
      </c>
      <c r="H31" s="168" t="s">
        <v>559</v>
      </c>
    </row>
    <row r="32" spans="1:14" ht="28" customHeight="1">
      <c r="A32" s="149"/>
      <c r="B32" s="148"/>
      <c r="C32" s="147"/>
      <c r="D32" s="146"/>
      <c r="E32" s="145"/>
      <c r="F32" s="168" t="s">
        <v>441</v>
      </c>
      <c r="G32" s="168" t="s">
        <v>395</v>
      </c>
      <c r="H32" s="168" t="s">
        <v>560</v>
      </c>
    </row>
    <row r="33" spans="1:8" ht="28" customHeight="1">
      <c r="A33" s="149"/>
      <c r="B33" s="148"/>
      <c r="C33" s="147"/>
      <c r="D33" s="146"/>
      <c r="E33" s="145"/>
      <c r="F33" s="168" t="s">
        <v>439</v>
      </c>
      <c r="G33" s="168" t="s">
        <v>400</v>
      </c>
      <c r="H33" s="168" t="s">
        <v>561</v>
      </c>
    </row>
    <row r="34" spans="1:8" ht="28" customHeight="1">
      <c r="F34" s="168" t="s">
        <v>439</v>
      </c>
      <c r="G34" s="168" t="s">
        <v>397</v>
      </c>
      <c r="H34" s="168" t="s">
        <v>562</v>
      </c>
    </row>
    <row r="35" spans="1:8" ht="28" customHeight="1">
      <c r="F35" s="168" t="s">
        <v>439</v>
      </c>
      <c r="G35" s="168" t="s">
        <v>396</v>
      </c>
      <c r="H35" s="168" t="s">
        <v>563</v>
      </c>
    </row>
    <row r="36" spans="1:8" ht="28" customHeight="1">
      <c r="F36" s="168" t="s">
        <v>330</v>
      </c>
      <c r="G36" s="168" t="s">
        <v>400</v>
      </c>
      <c r="H36" s="168" t="s">
        <v>564</v>
      </c>
    </row>
    <row r="37" spans="1:8" ht="28" customHeight="1">
      <c r="F37" s="168" t="s">
        <v>330</v>
      </c>
      <c r="G37" s="168" t="s">
        <v>399</v>
      </c>
      <c r="H37" s="168" t="s">
        <v>689</v>
      </c>
    </row>
    <row r="38" spans="1:8" ht="28" customHeight="1">
      <c r="F38" s="168" t="s">
        <v>330</v>
      </c>
      <c r="G38" s="168" t="s">
        <v>398</v>
      </c>
      <c r="H38" s="168" t="s">
        <v>565</v>
      </c>
    </row>
    <row r="39" spans="1:8" ht="28" customHeight="1">
      <c r="F39" s="168" t="s">
        <v>436</v>
      </c>
      <c r="G39" s="168" t="s">
        <v>396</v>
      </c>
      <c r="H39" s="168" t="s">
        <v>566</v>
      </c>
    </row>
    <row r="40" spans="1:8" ht="28" customHeight="1">
      <c r="F40" s="168" t="s">
        <v>434</v>
      </c>
      <c r="G40" s="168" t="s">
        <v>399</v>
      </c>
      <c r="H40" s="168" t="s">
        <v>567</v>
      </c>
    </row>
    <row r="41" spans="1:8" ht="28" customHeight="1">
      <c r="F41" s="168" t="s">
        <v>331</v>
      </c>
      <c r="G41" s="168" t="s">
        <v>401</v>
      </c>
      <c r="H41" s="168" t="s">
        <v>568</v>
      </c>
    </row>
    <row r="42" spans="1:8" ht="28" customHeight="1">
      <c r="F42" s="168" t="s">
        <v>331</v>
      </c>
      <c r="G42" s="168" t="s">
        <v>399</v>
      </c>
      <c r="H42" s="168" t="s">
        <v>569</v>
      </c>
    </row>
    <row r="43" spans="1:8" ht="28" customHeight="1">
      <c r="F43" s="168" t="s">
        <v>331</v>
      </c>
      <c r="G43" s="168" t="s">
        <v>398</v>
      </c>
      <c r="H43" s="168" t="s">
        <v>570</v>
      </c>
    </row>
    <row r="44" spans="1:8" ht="28" customHeight="1">
      <c r="F44" s="168" t="s">
        <v>331</v>
      </c>
      <c r="G44" s="168" t="s">
        <v>397</v>
      </c>
      <c r="H44" s="168" t="s">
        <v>571</v>
      </c>
    </row>
    <row r="45" spans="1:8" ht="28" customHeight="1">
      <c r="F45" s="168" t="s">
        <v>331</v>
      </c>
      <c r="G45" s="168" t="s">
        <v>396</v>
      </c>
      <c r="H45" s="168" t="s">
        <v>572</v>
      </c>
    </row>
    <row r="46" spans="1:8" ht="28" customHeight="1">
      <c r="F46" s="168" t="s">
        <v>331</v>
      </c>
      <c r="G46" s="168" t="s">
        <v>446</v>
      </c>
      <c r="H46" s="168" t="s">
        <v>573</v>
      </c>
    </row>
    <row r="47" spans="1:8" ht="28" customHeight="1">
      <c r="F47" s="168" t="s">
        <v>332</v>
      </c>
      <c r="G47" s="168" t="s">
        <v>401</v>
      </c>
      <c r="H47" s="168" t="s">
        <v>574</v>
      </c>
    </row>
    <row r="48" spans="1:8" ht="28" customHeight="1">
      <c r="F48" s="168" t="s">
        <v>332</v>
      </c>
      <c r="G48" s="168" t="s">
        <v>399</v>
      </c>
      <c r="H48" s="168" t="s">
        <v>575</v>
      </c>
    </row>
    <row r="49" spans="6:8" ht="28" customHeight="1">
      <c r="F49" s="168" t="s">
        <v>332</v>
      </c>
      <c r="G49" s="168" t="s">
        <v>398</v>
      </c>
      <c r="H49" s="168" t="s">
        <v>575</v>
      </c>
    </row>
    <row r="50" spans="6:8" ht="28" customHeight="1">
      <c r="F50" s="168" t="s">
        <v>332</v>
      </c>
      <c r="G50" s="168" t="s">
        <v>397</v>
      </c>
      <c r="H50" s="168" t="s">
        <v>575</v>
      </c>
    </row>
    <row r="51" spans="6:8" ht="28" customHeight="1">
      <c r="F51" s="168" t="s">
        <v>332</v>
      </c>
      <c r="G51" s="168" t="s">
        <v>396</v>
      </c>
      <c r="H51" s="168" t="s">
        <v>576</v>
      </c>
    </row>
    <row r="52" spans="6:8" ht="28" customHeight="1">
      <c r="F52" s="168" t="s">
        <v>332</v>
      </c>
      <c r="G52" s="168" t="s">
        <v>395</v>
      </c>
      <c r="H52" s="168" t="s">
        <v>575</v>
      </c>
    </row>
    <row r="53" spans="6:8" ht="28" customHeight="1">
      <c r="F53" s="168" t="s">
        <v>333</v>
      </c>
      <c r="G53" s="168" t="s">
        <v>399</v>
      </c>
      <c r="H53" s="168" t="s">
        <v>577</v>
      </c>
    </row>
    <row r="54" spans="6:8" ht="28" customHeight="1">
      <c r="F54" s="168" t="s">
        <v>333</v>
      </c>
      <c r="G54" s="168" t="s">
        <v>398</v>
      </c>
      <c r="H54" s="168" t="s">
        <v>577</v>
      </c>
    </row>
    <row r="55" spans="6:8" ht="28" customHeight="1">
      <c r="F55" s="168" t="s">
        <v>333</v>
      </c>
      <c r="G55" s="168" t="s">
        <v>397</v>
      </c>
      <c r="H55" s="168" t="s">
        <v>577</v>
      </c>
    </row>
    <row r="56" spans="6:8" ht="28" customHeight="1">
      <c r="F56" s="168" t="s">
        <v>333</v>
      </c>
      <c r="G56" s="168" t="s">
        <v>396</v>
      </c>
      <c r="H56" s="168" t="s">
        <v>577</v>
      </c>
    </row>
    <row r="57" spans="6:8" ht="28" customHeight="1">
      <c r="F57" s="168" t="s">
        <v>334</v>
      </c>
      <c r="G57" s="168" t="s">
        <v>399</v>
      </c>
      <c r="H57" s="168" t="s">
        <v>578</v>
      </c>
    </row>
    <row r="58" spans="6:8" ht="28" customHeight="1">
      <c r="F58" s="168" t="s">
        <v>334</v>
      </c>
      <c r="G58" s="168" t="s">
        <v>398</v>
      </c>
      <c r="H58" s="168" t="s">
        <v>578</v>
      </c>
    </row>
    <row r="59" spans="6:8" ht="28" customHeight="1">
      <c r="F59" s="168" t="s">
        <v>334</v>
      </c>
      <c r="G59" s="168" t="s">
        <v>397</v>
      </c>
      <c r="H59" s="168" t="s">
        <v>578</v>
      </c>
    </row>
    <row r="60" spans="6:8" ht="28" customHeight="1">
      <c r="F60" s="168" t="s">
        <v>334</v>
      </c>
      <c r="G60" s="168" t="s">
        <v>396</v>
      </c>
      <c r="H60" s="168" t="s">
        <v>578</v>
      </c>
    </row>
    <row r="61" spans="6:8" ht="28" customHeight="1">
      <c r="F61" s="168" t="s">
        <v>334</v>
      </c>
      <c r="G61" s="168" t="s">
        <v>395</v>
      </c>
      <c r="H61" s="168" t="s">
        <v>578</v>
      </c>
    </row>
    <row r="62" spans="6:8" ht="28" customHeight="1">
      <c r="F62" s="168" t="s">
        <v>335</v>
      </c>
      <c r="G62" s="168" t="s">
        <v>401</v>
      </c>
      <c r="H62" s="168" t="s">
        <v>579</v>
      </c>
    </row>
    <row r="63" spans="6:8" ht="28" customHeight="1">
      <c r="F63" s="168" t="s">
        <v>335</v>
      </c>
      <c r="G63" s="168" t="s">
        <v>399</v>
      </c>
      <c r="H63" s="168" t="s">
        <v>580</v>
      </c>
    </row>
    <row r="64" spans="6:8" ht="28" customHeight="1">
      <c r="F64" s="168" t="s">
        <v>335</v>
      </c>
      <c r="G64" s="168" t="s">
        <v>398</v>
      </c>
      <c r="H64" s="168" t="s">
        <v>580</v>
      </c>
    </row>
    <row r="65" spans="6:8" ht="28" customHeight="1">
      <c r="F65" s="168" t="s">
        <v>335</v>
      </c>
      <c r="G65" s="168" t="s">
        <v>397</v>
      </c>
      <c r="H65" s="168" t="s">
        <v>580</v>
      </c>
    </row>
    <row r="66" spans="6:8" ht="28" customHeight="1">
      <c r="F66" s="168" t="s">
        <v>335</v>
      </c>
      <c r="G66" s="168" t="s">
        <v>396</v>
      </c>
      <c r="H66" s="168" t="s">
        <v>580</v>
      </c>
    </row>
    <row r="67" spans="6:8" ht="28" customHeight="1">
      <c r="F67" s="168" t="s">
        <v>335</v>
      </c>
      <c r="G67" s="168" t="s">
        <v>395</v>
      </c>
      <c r="H67" s="168" t="s">
        <v>580</v>
      </c>
    </row>
    <row r="68" spans="6:8" ht="28" customHeight="1">
      <c r="F68" s="168" t="s">
        <v>336</v>
      </c>
      <c r="G68" s="168" t="s">
        <v>401</v>
      </c>
      <c r="H68" s="168" t="s">
        <v>581</v>
      </c>
    </row>
    <row r="69" spans="6:8" ht="28" customHeight="1">
      <c r="F69" s="168" t="s">
        <v>336</v>
      </c>
      <c r="G69" s="168" t="s">
        <v>399</v>
      </c>
      <c r="H69" s="168" t="s">
        <v>582</v>
      </c>
    </row>
    <row r="70" spans="6:8" ht="28" customHeight="1">
      <c r="F70" s="168" t="s">
        <v>336</v>
      </c>
      <c r="G70" s="168" t="s">
        <v>398</v>
      </c>
      <c r="H70" s="168" t="s">
        <v>582</v>
      </c>
    </row>
    <row r="71" spans="6:8" ht="28" customHeight="1">
      <c r="F71" s="168" t="s">
        <v>336</v>
      </c>
      <c r="G71" s="168" t="s">
        <v>397</v>
      </c>
      <c r="H71" s="168" t="s">
        <v>582</v>
      </c>
    </row>
    <row r="72" spans="6:8" ht="28" customHeight="1">
      <c r="F72" s="168" t="s">
        <v>336</v>
      </c>
      <c r="G72" s="168" t="s">
        <v>396</v>
      </c>
      <c r="H72" s="168" t="s">
        <v>582</v>
      </c>
    </row>
    <row r="73" spans="6:8" ht="28" customHeight="1">
      <c r="F73" s="168" t="s">
        <v>424</v>
      </c>
      <c r="G73" s="168" t="s">
        <v>397</v>
      </c>
      <c r="H73" s="168" t="s">
        <v>583</v>
      </c>
    </row>
    <row r="74" spans="6:8" ht="28" customHeight="1">
      <c r="F74" s="168" t="s">
        <v>337</v>
      </c>
      <c r="G74" s="168" t="s">
        <v>401</v>
      </c>
      <c r="H74" s="168" t="s">
        <v>584</v>
      </c>
    </row>
    <row r="75" spans="6:8" ht="28" customHeight="1">
      <c r="F75" s="168" t="s">
        <v>337</v>
      </c>
      <c r="G75" s="168" t="s">
        <v>399</v>
      </c>
      <c r="H75" s="168" t="s">
        <v>585</v>
      </c>
    </row>
    <row r="76" spans="6:8" ht="28" customHeight="1">
      <c r="F76" s="168" t="s">
        <v>337</v>
      </c>
      <c r="G76" s="168" t="s">
        <v>398</v>
      </c>
      <c r="H76" s="168" t="s">
        <v>585</v>
      </c>
    </row>
    <row r="77" spans="6:8" ht="28" customHeight="1">
      <c r="F77" s="168" t="s">
        <v>337</v>
      </c>
      <c r="G77" s="168" t="s">
        <v>397</v>
      </c>
      <c r="H77" s="168" t="s">
        <v>585</v>
      </c>
    </row>
    <row r="78" spans="6:8" ht="28" customHeight="1">
      <c r="F78" s="168" t="s">
        <v>419</v>
      </c>
      <c r="G78" s="168" t="s">
        <v>401</v>
      </c>
      <c r="H78" s="168" t="s">
        <v>586</v>
      </c>
    </row>
    <row r="79" spans="6:8" ht="28" customHeight="1">
      <c r="F79" s="168" t="s">
        <v>419</v>
      </c>
      <c r="G79" s="168" t="s">
        <v>400</v>
      </c>
      <c r="H79" s="168" t="s">
        <v>675</v>
      </c>
    </row>
    <row r="80" spans="6:8" ht="28" customHeight="1">
      <c r="F80" s="168" t="s">
        <v>419</v>
      </c>
      <c r="G80" s="168" t="s">
        <v>399</v>
      </c>
      <c r="H80" s="173" t="s">
        <v>676</v>
      </c>
    </row>
    <row r="81" spans="6:8" ht="28" customHeight="1">
      <c r="F81" s="168" t="s">
        <v>419</v>
      </c>
      <c r="G81" s="168" t="s">
        <v>397</v>
      </c>
      <c r="H81" s="168" t="s">
        <v>587</v>
      </c>
    </row>
    <row r="82" spans="6:8" ht="28" customHeight="1">
      <c r="F82" s="168" t="s">
        <v>338</v>
      </c>
      <c r="G82" s="168" t="s">
        <v>400</v>
      </c>
      <c r="H82" s="168" t="s">
        <v>588</v>
      </c>
    </row>
    <row r="83" spans="6:8" ht="28" customHeight="1">
      <c r="F83" s="168" t="s">
        <v>338</v>
      </c>
      <c r="G83" s="168" t="s">
        <v>399</v>
      </c>
      <c r="H83" s="168" t="s">
        <v>589</v>
      </c>
    </row>
    <row r="84" spans="6:8" ht="28" customHeight="1">
      <c r="F84" s="168" t="s">
        <v>338</v>
      </c>
      <c r="G84" s="168" t="s">
        <v>398</v>
      </c>
      <c r="H84" s="168" t="s">
        <v>678</v>
      </c>
    </row>
    <row r="85" spans="6:8" ht="28" customHeight="1">
      <c r="F85" s="168" t="s">
        <v>338</v>
      </c>
      <c r="G85" s="168" t="s">
        <v>397</v>
      </c>
      <c r="H85" s="168" t="s">
        <v>679</v>
      </c>
    </row>
    <row r="86" spans="6:8" ht="28" customHeight="1">
      <c r="F86" s="168" t="s">
        <v>339</v>
      </c>
      <c r="G86" s="168" t="s">
        <v>401</v>
      </c>
      <c r="H86" s="168" t="s">
        <v>590</v>
      </c>
    </row>
    <row r="87" spans="6:8" ht="28" customHeight="1">
      <c r="F87" s="168" t="s">
        <v>339</v>
      </c>
      <c r="G87" s="168" t="s">
        <v>400</v>
      </c>
      <c r="H87" s="168" t="s">
        <v>591</v>
      </c>
    </row>
    <row r="88" spans="6:8" ht="28" customHeight="1">
      <c r="F88" s="168" t="s">
        <v>339</v>
      </c>
      <c r="G88" s="168" t="s">
        <v>399</v>
      </c>
      <c r="H88" s="168" t="s">
        <v>592</v>
      </c>
    </row>
    <row r="89" spans="6:8" ht="28" customHeight="1">
      <c r="F89" s="168" t="s">
        <v>339</v>
      </c>
      <c r="G89" s="168" t="s">
        <v>398</v>
      </c>
      <c r="H89" s="168" t="s">
        <v>236</v>
      </c>
    </row>
    <row r="90" spans="6:8" ht="28" customHeight="1">
      <c r="F90" s="168" t="s">
        <v>339</v>
      </c>
      <c r="G90" s="168" t="s">
        <v>397</v>
      </c>
      <c r="H90" s="168" t="s">
        <v>237</v>
      </c>
    </row>
    <row r="91" spans="6:8" ht="28" customHeight="1">
      <c r="F91" s="168" t="s">
        <v>340</v>
      </c>
      <c r="G91" s="168" t="s">
        <v>401</v>
      </c>
      <c r="H91" s="168" t="s">
        <v>593</v>
      </c>
    </row>
    <row r="92" spans="6:8" ht="28" customHeight="1">
      <c r="F92" s="168" t="s">
        <v>340</v>
      </c>
      <c r="G92" s="168" t="s">
        <v>400</v>
      </c>
      <c r="H92" s="168" t="s">
        <v>594</v>
      </c>
    </row>
    <row r="93" spans="6:8" ht="28" customHeight="1">
      <c r="F93" s="168" t="s">
        <v>340</v>
      </c>
      <c r="G93" s="168" t="s">
        <v>399</v>
      </c>
      <c r="H93" s="168" t="s">
        <v>595</v>
      </c>
    </row>
    <row r="94" spans="6:8" ht="28" customHeight="1">
      <c r="F94" s="168" t="s">
        <v>340</v>
      </c>
      <c r="G94" s="168" t="s">
        <v>398</v>
      </c>
      <c r="H94" s="168" t="s">
        <v>596</v>
      </c>
    </row>
    <row r="95" spans="6:8" ht="28" customHeight="1">
      <c r="F95" s="168" t="s">
        <v>413</v>
      </c>
      <c r="G95" s="168" t="s">
        <v>401</v>
      </c>
      <c r="H95" s="168" t="s">
        <v>597</v>
      </c>
    </row>
    <row r="96" spans="6:8" ht="28" customHeight="1">
      <c r="F96" s="168" t="s">
        <v>413</v>
      </c>
      <c r="G96" s="168" t="s">
        <v>400</v>
      </c>
      <c r="H96" s="168" t="s">
        <v>598</v>
      </c>
    </row>
    <row r="97" spans="6:8" ht="28" customHeight="1">
      <c r="F97" s="168" t="s">
        <v>413</v>
      </c>
      <c r="G97" s="168" t="s">
        <v>399</v>
      </c>
      <c r="H97" s="168" t="s">
        <v>599</v>
      </c>
    </row>
    <row r="98" spans="6:8" ht="28" customHeight="1">
      <c r="F98" s="168" t="s">
        <v>413</v>
      </c>
      <c r="G98" s="168" t="s">
        <v>398</v>
      </c>
      <c r="H98" s="168" t="s">
        <v>600</v>
      </c>
    </row>
    <row r="99" spans="6:8" ht="28" customHeight="1">
      <c r="F99" s="168" t="s">
        <v>413</v>
      </c>
      <c r="G99" s="168" t="s">
        <v>397</v>
      </c>
      <c r="H99" s="168" t="s">
        <v>601</v>
      </c>
    </row>
    <row r="100" spans="6:8" ht="28" customHeight="1">
      <c r="F100" s="168" t="s">
        <v>413</v>
      </c>
      <c r="G100" s="168" t="s">
        <v>396</v>
      </c>
      <c r="H100" s="168" t="s">
        <v>602</v>
      </c>
    </row>
    <row r="101" spans="6:8" ht="28" customHeight="1">
      <c r="F101" s="168" t="s">
        <v>341</v>
      </c>
      <c r="G101" s="168" t="s">
        <v>401</v>
      </c>
      <c r="H101" s="168" t="s">
        <v>603</v>
      </c>
    </row>
    <row r="102" spans="6:8" ht="28" customHeight="1">
      <c r="F102" s="168" t="s">
        <v>341</v>
      </c>
      <c r="G102" s="168" t="s">
        <v>400</v>
      </c>
      <c r="H102" s="168" t="s">
        <v>604</v>
      </c>
    </row>
    <row r="103" spans="6:8" ht="28" customHeight="1">
      <c r="F103" s="168" t="s">
        <v>341</v>
      </c>
      <c r="G103" s="168" t="s">
        <v>399</v>
      </c>
      <c r="H103" s="168" t="s">
        <v>605</v>
      </c>
    </row>
    <row r="104" spans="6:8" ht="28" customHeight="1">
      <c r="F104" s="168" t="s">
        <v>341</v>
      </c>
      <c r="G104" s="168" t="s">
        <v>398</v>
      </c>
      <c r="H104" s="168" t="s">
        <v>688</v>
      </c>
    </row>
    <row r="105" spans="6:8" ht="28" customHeight="1">
      <c r="F105" s="168" t="s">
        <v>341</v>
      </c>
      <c r="G105" s="168" t="s">
        <v>397</v>
      </c>
      <c r="H105" s="168" t="s">
        <v>606</v>
      </c>
    </row>
    <row r="106" spans="6:8" ht="28" customHeight="1">
      <c r="F106" s="168" t="s">
        <v>410</v>
      </c>
      <c r="G106" s="168" t="s">
        <v>401</v>
      </c>
      <c r="H106" s="168" t="s">
        <v>607</v>
      </c>
    </row>
    <row r="107" spans="6:8" ht="28" customHeight="1">
      <c r="F107" s="168" t="s">
        <v>410</v>
      </c>
      <c r="G107" s="168" t="s">
        <v>398</v>
      </c>
      <c r="H107" s="168" t="s">
        <v>608</v>
      </c>
    </row>
    <row r="108" spans="6:8" ht="28" customHeight="1">
      <c r="F108" s="168" t="s">
        <v>408</v>
      </c>
      <c r="G108" s="168" t="s">
        <v>397</v>
      </c>
      <c r="H108" s="168" t="s">
        <v>609</v>
      </c>
    </row>
  </sheetData>
  <mergeCells count="19">
    <mergeCell ref="C19:C23"/>
    <mergeCell ref="B4:B14"/>
    <mergeCell ref="C16:D16"/>
    <mergeCell ref="C17:D17"/>
    <mergeCell ref="B15:B25"/>
    <mergeCell ref="C9:C14"/>
    <mergeCell ref="C25:D25"/>
    <mergeCell ref="C4:D4"/>
    <mergeCell ref="C24:D24"/>
    <mergeCell ref="C15:D15"/>
    <mergeCell ref="C18:D18"/>
    <mergeCell ref="C5:D5"/>
    <mergeCell ref="C8:D8"/>
    <mergeCell ref="G1:N1"/>
    <mergeCell ref="C7:D7"/>
    <mergeCell ref="C6:D6"/>
    <mergeCell ref="B1:D1"/>
    <mergeCell ref="B2:D2"/>
    <mergeCell ref="C3:D3"/>
  </mergeCells>
  <conditionalFormatting sqref="E2 E28:E1048576">
    <cfRule type="containsText" dxfId="9" priority="7" operator="containsText" text="OK"/>
  </conditionalFormatting>
  <conditionalFormatting sqref="E28:E33">
    <cfRule type="containsText" dxfId="8" priority="8" operator="containsText" text=" "/>
  </conditionalFormatting>
  <conditionalFormatting sqref="E3:E23">
    <cfRule type="containsText" dxfId="7" priority="5" operator="containsText" text="OK"/>
  </conditionalFormatting>
  <conditionalFormatting sqref="E3:E23">
    <cfRule type="notContainsText" dxfId="6" priority="6" operator="notContains" text="OK"/>
  </conditionalFormatting>
  <conditionalFormatting sqref="E24">
    <cfRule type="containsText" dxfId="5" priority="3" operator="containsText" text="OK"/>
  </conditionalFormatting>
  <conditionalFormatting sqref="E24">
    <cfRule type="notContainsText" dxfId="4" priority="4" operator="notContains" text="OK"/>
  </conditionalFormatting>
  <conditionalFormatting sqref="E25">
    <cfRule type="containsText" dxfId="3" priority="1" operator="containsText" text="OK"/>
  </conditionalFormatting>
  <conditionalFormatting sqref="E25">
    <cfRule type="notContainsText" dxfId="2" priority="2" operator="notContains" text="OK"/>
  </conditionalFormatting>
  <pageMargins left="0.75000000000000011" right="0.75000000000000011" top="1" bottom="1" header="0.5" footer="0.5"/>
  <pageSetup paperSize="9" scale="38" orientation="landscape" horizontalDpi="4294967292" verticalDpi="4294967292"/>
  <extLst>
    <ext xmlns:mx="http://schemas.microsoft.com/office/mac/excel/2008/main" uri="{64002731-A6B0-56B0-2670-7721B7C09600}">
      <mx:PLV Mode="0" OnePage="0" WScale="10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99"/>
  <sheetViews>
    <sheetView topLeftCell="F22" workbookViewId="0">
      <selection activeCell="H91" sqref="H91"/>
    </sheetView>
  </sheetViews>
  <sheetFormatPr baseColWidth="10" defaultColWidth="17.33203125" defaultRowHeight="28" customHeight="1" x14ac:dyDescent="0"/>
  <cols>
    <col min="1" max="1" width="4.33203125" style="144" customWidth="1"/>
    <col min="2" max="2" width="19.33203125" style="144" customWidth="1"/>
    <col min="3" max="3" width="16" style="144" customWidth="1"/>
    <col min="4" max="4" width="80.83203125" style="144" customWidth="1"/>
    <col min="5" max="5" width="15.1640625" style="144" customWidth="1"/>
    <col min="6" max="6" width="23.5" style="144" bestFit="1" customWidth="1"/>
    <col min="7" max="13" width="6.6640625" style="144" customWidth="1"/>
    <col min="14" max="16384" width="17.33203125" style="144"/>
  </cols>
  <sheetData>
    <row r="1" spans="1:15" s="158" customFormat="1" ht="28" customHeight="1">
      <c r="A1" s="160"/>
      <c r="B1" s="213" t="s">
        <v>495</v>
      </c>
      <c r="C1" s="225"/>
      <c r="D1" s="225"/>
      <c r="E1" s="159"/>
      <c r="F1" s="163" t="s">
        <v>406</v>
      </c>
      <c r="G1" s="228" t="s">
        <v>405</v>
      </c>
      <c r="H1" s="228"/>
      <c r="I1" s="228"/>
      <c r="J1" s="228"/>
      <c r="K1" s="228"/>
      <c r="L1" s="228"/>
      <c r="M1" s="228"/>
      <c r="N1" s="162"/>
      <c r="O1" s="162"/>
    </row>
    <row r="2" spans="1:15" s="155" customFormat="1" ht="28" customHeight="1">
      <c r="A2" s="157"/>
      <c r="B2" s="215" t="s">
        <v>404</v>
      </c>
      <c r="C2" s="226"/>
      <c r="D2" s="226"/>
      <c r="E2" s="156" t="s">
        <v>403</v>
      </c>
      <c r="F2" s="138" t="s">
        <v>402</v>
      </c>
      <c r="G2" s="138" t="s">
        <v>401</v>
      </c>
      <c r="H2" s="138" t="s">
        <v>400</v>
      </c>
      <c r="I2" s="138" t="s">
        <v>399</v>
      </c>
      <c r="J2" s="138" t="s">
        <v>398</v>
      </c>
      <c r="K2" s="138" t="s">
        <v>397</v>
      </c>
      <c r="L2" s="138" t="s">
        <v>396</v>
      </c>
      <c r="M2" s="138" t="s">
        <v>395</v>
      </c>
      <c r="N2" s="161"/>
      <c r="O2" s="161"/>
    </row>
    <row r="3" spans="1:15" ht="28" customHeight="1">
      <c r="A3" s="152">
        <v>1</v>
      </c>
      <c r="B3" s="154" t="s">
        <v>394</v>
      </c>
      <c r="C3" s="211" t="s">
        <v>494</v>
      </c>
      <c r="D3" s="212"/>
      <c r="E3" s="132" t="s">
        <v>185</v>
      </c>
      <c r="F3" s="132" t="s">
        <v>493</v>
      </c>
      <c r="G3" s="166" t="s">
        <v>114</v>
      </c>
      <c r="H3" s="166" t="s">
        <v>114</v>
      </c>
      <c r="I3" s="166" t="s">
        <v>114</v>
      </c>
      <c r="J3" s="166" t="s">
        <v>114</v>
      </c>
      <c r="K3" s="166" t="s">
        <v>114</v>
      </c>
      <c r="L3" s="166" t="s">
        <v>114</v>
      </c>
      <c r="M3" s="166" t="s">
        <v>114</v>
      </c>
    </row>
    <row r="4" spans="1:15" ht="28" customHeight="1">
      <c r="A4" s="152">
        <v>2</v>
      </c>
      <c r="B4" s="220" t="s">
        <v>492</v>
      </c>
      <c r="C4" s="211" t="s">
        <v>491</v>
      </c>
      <c r="D4" s="212"/>
      <c r="E4" s="132" t="s">
        <v>184</v>
      </c>
      <c r="F4" s="151" t="s">
        <v>490</v>
      </c>
      <c r="G4" s="171" t="s">
        <v>500</v>
      </c>
      <c r="H4" s="164" t="s">
        <v>23</v>
      </c>
      <c r="I4" s="171" t="s">
        <v>500</v>
      </c>
      <c r="J4" s="171" t="s">
        <v>500</v>
      </c>
      <c r="K4" s="164" t="s">
        <v>23</v>
      </c>
      <c r="L4" s="164" t="s">
        <v>23</v>
      </c>
      <c r="M4" s="171" t="s">
        <v>500</v>
      </c>
    </row>
    <row r="5" spans="1:15" ht="28" customHeight="1">
      <c r="A5" s="152">
        <v>3</v>
      </c>
      <c r="B5" s="212"/>
      <c r="C5" s="211" t="s">
        <v>489</v>
      </c>
      <c r="D5" s="212"/>
      <c r="E5" s="132" t="s">
        <v>184</v>
      </c>
      <c r="F5" s="151" t="s">
        <v>488</v>
      </c>
      <c r="G5" s="164" t="s">
        <v>23</v>
      </c>
      <c r="H5" s="164" t="s">
        <v>23</v>
      </c>
      <c r="I5" s="164" t="s">
        <v>23</v>
      </c>
      <c r="J5" s="171" t="s">
        <v>500</v>
      </c>
      <c r="K5" s="164" t="s">
        <v>25</v>
      </c>
      <c r="L5" s="171" t="s">
        <v>507</v>
      </c>
      <c r="M5" s="166" t="s">
        <v>114</v>
      </c>
    </row>
    <row r="6" spans="1:15" ht="28" customHeight="1">
      <c r="A6" s="152">
        <v>4</v>
      </c>
      <c r="B6" s="212"/>
      <c r="C6" s="220" t="s">
        <v>487</v>
      </c>
      <c r="D6" s="153" t="s">
        <v>486</v>
      </c>
      <c r="E6" s="132" t="s">
        <v>184</v>
      </c>
      <c r="F6" s="151" t="s">
        <v>485</v>
      </c>
      <c r="G6" s="164" t="s">
        <v>23</v>
      </c>
      <c r="H6" s="171" t="s">
        <v>500</v>
      </c>
      <c r="I6" s="171" t="s">
        <v>500</v>
      </c>
      <c r="J6" s="164" t="s">
        <v>23</v>
      </c>
      <c r="K6" s="171" t="s">
        <v>507</v>
      </c>
      <c r="L6" s="171" t="s">
        <v>508</v>
      </c>
      <c r="M6" s="166" t="s">
        <v>114</v>
      </c>
    </row>
    <row r="7" spans="1:15" ht="28" customHeight="1">
      <c r="A7" s="152">
        <v>5</v>
      </c>
      <c r="B7" s="212"/>
      <c r="C7" s="212"/>
      <c r="D7" s="153" t="s">
        <v>484</v>
      </c>
      <c r="E7" s="132" t="s">
        <v>184</v>
      </c>
      <c r="F7" s="151" t="s">
        <v>483</v>
      </c>
      <c r="G7" s="171" t="s">
        <v>500</v>
      </c>
      <c r="H7" s="164" t="s">
        <v>23</v>
      </c>
      <c r="I7" s="164" t="s">
        <v>23</v>
      </c>
      <c r="J7" s="171" t="s">
        <v>508</v>
      </c>
      <c r="K7" s="171" t="s">
        <v>506</v>
      </c>
      <c r="L7" s="171" t="s">
        <v>508</v>
      </c>
      <c r="M7" s="166" t="s">
        <v>114</v>
      </c>
    </row>
    <row r="8" spans="1:15" ht="28" customHeight="1">
      <c r="A8" s="152">
        <v>6</v>
      </c>
      <c r="B8" s="212"/>
      <c r="C8" s="212"/>
      <c r="D8" s="153" t="s">
        <v>482</v>
      </c>
      <c r="E8" s="132" t="s">
        <v>184</v>
      </c>
      <c r="F8" s="151" t="s">
        <v>481</v>
      </c>
      <c r="G8" s="164" t="s">
        <v>23</v>
      </c>
      <c r="H8" s="164" t="s">
        <v>23</v>
      </c>
      <c r="I8" s="164" t="s">
        <v>23</v>
      </c>
      <c r="J8" s="171" t="s">
        <v>500</v>
      </c>
      <c r="K8" s="171" t="s">
        <v>506</v>
      </c>
      <c r="L8" s="171" t="s">
        <v>506</v>
      </c>
      <c r="M8" s="166" t="s">
        <v>114</v>
      </c>
    </row>
    <row r="9" spans="1:15" ht="28" customHeight="1">
      <c r="A9" s="152">
        <v>7</v>
      </c>
      <c r="B9" s="212"/>
      <c r="C9" s="220" t="s">
        <v>480</v>
      </c>
      <c r="D9" s="153" t="s">
        <v>479</v>
      </c>
      <c r="E9" s="132" t="s">
        <v>184</v>
      </c>
      <c r="F9" s="151" t="s">
        <v>478</v>
      </c>
      <c r="G9" s="164" t="s">
        <v>23</v>
      </c>
      <c r="H9" s="164" t="s">
        <v>23</v>
      </c>
      <c r="I9" s="171" t="s">
        <v>506</v>
      </c>
      <c r="J9" s="164" t="s">
        <v>25</v>
      </c>
      <c r="K9" s="171" t="s">
        <v>507</v>
      </c>
      <c r="L9" s="171" t="s">
        <v>508</v>
      </c>
      <c r="M9" s="166" t="s">
        <v>114</v>
      </c>
    </row>
    <row r="10" spans="1:15" ht="28" customHeight="1">
      <c r="A10" s="152">
        <v>8</v>
      </c>
      <c r="B10" s="212"/>
      <c r="C10" s="212"/>
      <c r="D10" s="153" t="s">
        <v>477</v>
      </c>
      <c r="E10" s="132" t="s">
        <v>184</v>
      </c>
      <c r="F10" s="151" t="s">
        <v>476</v>
      </c>
      <c r="G10" s="164" t="s">
        <v>23</v>
      </c>
      <c r="H10" s="164" t="s">
        <v>23</v>
      </c>
      <c r="I10" s="171" t="s">
        <v>500</v>
      </c>
      <c r="J10" s="171" t="s">
        <v>506</v>
      </c>
      <c r="K10" s="171" t="s">
        <v>506</v>
      </c>
      <c r="L10" s="171" t="s">
        <v>506</v>
      </c>
      <c r="M10" s="171" t="s">
        <v>500</v>
      </c>
    </row>
    <row r="11" spans="1:15" ht="28" customHeight="1">
      <c r="A11" s="152">
        <v>9</v>
      </c>
      <c r="B11" s="212"/>
      <c r="C11" s="212"/>
      <c r="D11" s="153" t="s">
        <v>475</v>
      </c>
      <c r="E11" s="132" t="s">
        <v>184</v>
      </c>
      <c r="F11" s="151" t="s">
        <v>474</v>
      </c>
      <c r="G11" s="164" t="s">
        <v>23</v>
      </c>
      <c r="H11" s="171" t="s">
        <v>508</v>
      </c>
      <c r="I11" s="164" t="s">
        <v>25</v>
      </c>
      <c r="J11" s="171" t="s">
        <v>508</v>
      </c>
      <c r="K11" s="171" t="s">
        <v>506</v>
      </c>
      <c r="L11" s="171" t="s">
        <v>500</v>
      </c>
      <c r="M11" s="166" t="s">
        <v>114</v>
      </c>
    </row>
    <row r="12" spans="1:15" ht="28" customHeight="1">
      <c r="A12" s="152">
        <v>10</v>
      </c>
      <c r="B12" s="212"/>
      <c r="C12" s="220" t="s">
        <v>473</v>
      </c>
      <c r="D12" s="153" t="s">
        <v>472</v>
      </c>
      <c r="E12" s="132" t="s">
        <v>184</v>
      </c>
      <c r="F12" s="151" t="s">
        <v>471</v>
      </c>
      <c r="G12" s="164" t="s">
        <v>25</v>
      </c>
      <c r="H12" s="171" t="s">
        <v>500</v>
      </c>
      <c r="I12" s="164" t="s">
        <v>23</v>
      </c>
      <c r="J12" s="171" t="s">
        <v>500</v>
      </c>
      <c r="K12" s="164" t="s">
        <v>25</v>
      </c>
      <c r="L12" s="171" t="s">
        <v>506</v>
      </c>
      <c r="M12" s="166" t="s">
        <v>114</v>
      </c>
    </row>
    <row r="13" spans="1:15" ht="28" customHeight="1">
      <c r="A13" s="152">
        <v>11</v>
      </c>
      <c r="B13" s="212"/>
      <c r="C13" s="212"/>
      <c r="D13" s="153" t="s">
        <v>470</v>
      </c>
      <c r="E13" s="132" t="s">
        <v>184</v>
      </c>
      <c r="F13" s="151" t="s">
        <v>469</v>
      </c>
      <c r="G13" s="171" t="s">
        <v>500</v>
      </c>
      <c r="H13" s="164" t="s">
        <v>23</v>
      </c>
      <c r="I13" s="171" t="s">
        <v>506</v>
      </c>
      <c r="J13" s="171" t="s">
        <v>500</v>
      </c>
      <c r="K13" s="171" t="s">
        <v>507</v>
      </c>
      <c r="L13" s="171" t="s">
        <v>508</v>
      </c>
      <c r="M13" s="166" t="s">
        <v>114</v>
      </c>
    </row>
    <row r="14" spans="1:15" ht="28" customHeight="1">
      <c r="A14" s="152">
        <v>12</v>
      </c>
      <c r="B14" s="212"/>
      <c r="C14" s="212"/>
      <c r="D14" s="153" t="s">
        <v>468</v>
      </c>
      <c r="E14" s="132" t="s">
        <v>184</v>
      </c>
      <c r="F14" s="151" t="s">
        <v>467</v>
      </c>
      <c r="G14" s="171" t="s">
        <v>500</v>
      </c>
      <c r="H14" s="171" t="s">
        <v>500</v>
      </c>
      <c r="I14" s="171" t="s">
        <v>500</v>
      </c>
      <c r="J14" s="171" t="s">
        <v>500</v>
      </c>
      <c r="K14" s="164" t="s">
        <v>25</v>
      </c>
      <c r="L14" s="164" t="s">
        <v>25</v>
      </c>
      <c r="M14" s="166" t="s">
        <v>114</v>
      </c>
    </row>
    <row r="15" spans="1:15" ht="28" customHeight="1">
      <c r="A15" s="152">
        <v>13</v>
      </c>
      <c r="B15" s="212"/>
      <c r="C15" s="212"/>
      <c r="D15" s="153" t="s">
        <v>466</v>
      </c>
      <c r="E15" s="132" t="s">
        <v>184</v>
      </c>
      <c r="F15" s="151" t="s">
        <v>465</v>
      </c>
      <c r="G15" s="171" t="s">
        <v>500</v>
      </c>
      <c r="H15" s="164" t="s">
        <v>23</v>
      </c>
      <c r="I15" s="171" t="s">
        <v>506</v>
      </c>
      <c r="J15" s="171" t="s">
        <v>508</v>
      </c>
      <c r="K15" s="171" t="s">
        <v>506</v>
      </c>
      <c r="L15" s="166" t="s">
        <v>114</v>
      </c>
      <c r="M15" s="166" t="s">
        <v>114</v>
      </c>
    </row>
    <row r="16" spans="1:15" ht="28" customHeight="1">
      <c r="A16" s="152">
        <v>14</v>
      </c>
      <c r="B16" s="212"/>
      <c r="C16" s="220" t="s">
        <v>464</v>
      </c>
      <c r="D16" s="153" t="s">
        <v>463</v>
      </c>
      <c r="E16" s="132" t="s">
        <v>184</v>
      </c>
      <c r="F16" s="151" t="s">
        <v>342</v>
      </c>
      <c r="G16" s="171" t="s">
        <v>500</v>
      </c>
      <c r="H16" s="164" t="s">
        <v>23</v>
      </c>
      <c r="I16" s="164" t="s">
        <v>23</v>
      </c>
      <c r="J16" s="171" t="s">
        <v>507</v>
      </c>
      <c r="K16" s="171" t="s">
        <v>506</v>
      </c>
      <c r="L16" s="166" t="s">
        <v>114</v>
      </c>
      <c r="M16" s="166" t="s">
        <v>114</v>
      </c>
    </row>
    <row r="17" spans="1:13" ht="28" customHeight="1">
      <c r="A17" s="152">
        <v>15</v>
      </c>
      <c r="B17" s="212"/>
      <c r="C17" s="212"/>
      <c r="D17" s="153" t="s">
        <v>462</v>
      </c>
      <c r="E17" s="132" t="s">
        <v>184</v>
      </c>
      <c r="F17" s="151" t="s">
        <v>461</v>
      </c>
      <c r="G17" s="164" t="s">
        <v>23</v>
      </c>
      <c r="H17" s="171" t="s">
        <v>506</v>
      </c>
      <c r="I17" s="171" t="s">
        <v>506</v>
      </c>
      <c r="J17" s="171" t="s">
        <v>500</v>
      </c>
      <c r="K17" s="164" t="s">
        <v>501</v>
      </c>
      <c r="L17" s="171" t="s">
        <v>500</v>
      </c>
      <c r="M17" s="166" t="s">
        <v>114</v>
      </c>
    </row>
    <row r="18" spans="1:13" ht="28" customHeight="1">
      <c r="A18" s="152">
        <v>16</v>
      </c>
      <c r="B18" s="212"/>
      <c r="C18" s="212"/>
      <c r="D18" s="153" t="s">
        <v>460</v>
      </c>
      <c r="E18" s="132" t="s">
        <v>184</v>
      </c>
      <c r="F18" s="151" t="s">
        <v>459</v>
      </c>
      <c r="G18" s="171" t="s">
        <v>500</v>
      </c>
      <c r="H18" s="171" t="s">
        <v>23</v>
      </c>
      <c r="I18" s="171" t="s">
        <v>500</v>
      </c>
      <c r="J18" s="171" t="s">
        <v>500</v>
      </c>
      <c r="K18" s="171" t="s">
        <v>508</v>
      </c>
      <c r="L18" s="166" t="s">
        <v>114</v>
      </c>
      <c r="M18" s="166" t="s">
        <v>114</v>
      </c>
    </row>
    <row r="19" spans="1:13" ht="28" customHeight="1">
      <c r="A19" s="152">
        <v>17</v>
      </c>
      <c r="B19" s="220" t="s">
        <v>458</v>
      </c>
      <c r="C19" s="211" t="s">
        <v>457</v>
      </c>
      <c r="D19" s="212"/>
      <c r="E19" s="132" t="s">
        <v>184</v>
      </c>
      <c r="F19" s="151" t="s">
        <v>456</v>
      </c>
      <c r="G19" s="164" t="s">
        <v>23</v>
      </c>
      <c r="H19" s="171" t="s">
        <v>500</v>
      </c>
      <c r="I19" s="164" t="s">
        <v>23</v>
      </c>
      <c r="J19" s="171" t="s">
        <v>500</v>
      </c>
      <c r="K19" s="164" t="s">
        <v>23</v>
      </c>
      <c r="L19" s="164" t="s">
        <v>25</v>
      </c>
      <c r="M19" s="166" t="s">
        <v>114</v>
      </c>
    </row>
    <row r="20" spans="1:13" ht="28" customHeight="1">
      <c r="A20" s="152">
        <v>18</v>
      </c>
      <c r="B20" s="212"/>
      <c r="C20" s="211" t="s">
        <v>455</v>
      </c>
      <c r="D20" s="212"/>
      <c r="E20" s="132" t="s">
        <v>184</v>
      </c>
      <c r="F20" s="151" t="s">
        <v>454</v>
      </c>
      <c r="G20" s="171" t="s">
        <v>500</v>
      </c>
      <c r="H20" s="171" t="s">
        <v>500</v>
      </c>
      <c r="I20" s="164" t="s">
        <v>23</v>
      </c>
      <c r="J20" s="171" t="s">
        <v>506</v>
      </c>
      <c r="K20" s="164" t="s">
        <v>23</v>
      </c>
      <c r="L20" s="171" t="s">
        <v>507</v>
      </c>
      <c r="M20" s="166" t="s">
        <v>114</v>
      </c>
    </row>
    <row r="21" spans="1:13" ht="28" customHeight="1">
      <c r="A21" s="152">
        <v>19</v>
      </c>
      <c r="B21" s="212"/>
      <c r="C21" s="211" t="s">
        <v>453</v>
      </c>
      <c r="D21" s="212"/>
      <c r="E21" s="132" t="s">
        <v>184</v>
      </c>
      <c r="F21" s="151" t="s">
        <v>452</v>
      </c>
      <c r="G21" s="164" t="s">
        <v>23</v>
      </c>
      <c r="H21" s="171" t="s">
        <v>500</v>
      </c>
      <c r="I21" s="171" t="s">
        <v>506</v>
      </c>
      <c r="J21" s="171" t="s">
        <v>500</v>
      </c>
      <c r="K21" s="164" t="s">
        <v>23</v>
      </c>
      <c r="L21" s="171" t="s">
        <v>500</v>
      </c>
      <c r="M21" s="164" t="s">
        <v>23</v>
      </c>
    </row>
    <row r="22" spans="1:13" ht="28" customHeight="1">
      <c r="A22" s="152">
        <v>20</v>
      </c>
      <c r="B22" s="212"/>
      <c r="C22" s="211" t="s">
        <v>451</v>
      </c>
      <c r="D22" s="212"/>
      <c r="E22" s="132" t="s">
        <v>184</v>
      </c>
      <c r="F22" s="151" t="s">
        <v>450</v>
      </c>
      <c r="G22" s="171" t="s">
        <v>500</v>
      </c>
      <c r="H22" s="171" t="s">
        <v>506</v>
      </c>
      <c r="I22" s="164" t="s">
        <v>23</v>
      </c>
      <c r="J22" s="171" t="s">
        <v>500</v>
      </c>
      <c r="K22" s="164" t="s">
        <v>23</v>
      </c>
      <c r="L22" s="171" t="s">
        <v>500</v>
      </c>
      <c r="M22" s="166" t="s">
        <v>114</v>
      </c>
    </row>
    <row r="23" spans="1:13" ht="28" customHeight="1">
      <c r="A23" s="152">
        <v>21</v>
      </c>
      <c r="B23" s="212"/>
      <c r="C23" s="211" t="s">
        <v>449</v>
      </c>
      <c r="D23" s="212"/>
      <c r="E23" s="132" t="s">
        <v>184</v>
      </c>
      <c r="F23" s="151" t="s">
        <v>448</v>
      </c>
      <c r="G23" s="164" t="s">
        <v>23</v>
      </c>
      <c r="H23" s="171" t="s">
        <v>500</v>
      </c>
      <c r="I23" s="164" t="s">
        <v>23</v>
      </c>
      <c r="J23" s="171" t="s">
        <v>506</v>
      </c>
      <c r="K23" s="164" t="s">
        <v>23</v>
      </c>
      <c r="L23" s="166" t="s">
        <v>114</v>
      </c>
      <c r="M23" s="166" t="s">
        <v>114</v>
      </c>
    </row>
    <row r="24" spans="1:13" ht="28" customHeight="1">
      <c r="A24" s="149"/>
      <c r="B24" s="148"/>
      <c r="C24" s="227"/>
      <c r="D24" s="146"/>
      <c r="E24" s="145"/>
    </row>
    <row r="25" spans="1:13" ht="28" customHeight="1">
      <c r="A25" s="149"/>
      <c r="B25" s="148"/>
      <c r="C25" s="224"/>
      <c r="D25" s="146"/>
      <c r="E25" s="145"/>
      <c r="F25" s="167" t="s">
        <v>496</v>
      </c>
      <c r="G25" s="144">
        <v>119</v>
      </c>
    </row>
    <row r="26" spans="1:13" ht="28" customHeight="1">
      <c r="A26" s="149"/>
      <c r="B26" s="148"/>
      <c r="C26" s="224"/>
      <c r="D26" s="146"/>
      <c r="E26" s="145"/>
      <c r="F26" s="167" t="s">
        <v>497</v>
      </c>
      <c r="G26" s="144">
        <v>72</v>
      </c>
    </row>
    <row r="27" spans="1:13" ht="28" customHeight="1">
      <c r="A27" s="149"/>
      <c r="B27" s="148"/>
      <c r="C27" s="224"/>
      <c r="D27" s="146"/>
      <c r="E27" s="145"/>
      <c r="F27" s="167" t="s">
        <v>498</v>
      </c>
    </row>
    <row r="28" spans="1:13" ht="28" customHeight="1">
      <c r="A28" s="149"/>
      <c r="B28" s="148"/>
      <c r="C28" s="223"/>
      <c r="D28" s="224"/>
      <c r="E28" s="145"/>
      <c r="F28" s="168" t="s">
        <v>490</v>
      </c>
      <c r="G28" s="168" t="s">
        <v>401</v>
      </c>
      <c r="H28" s="168" t="s">
        <v>610</v>
      </c>
    </row>
    <row r="29" spans="1:13" ht="28" customHeight="1">
      <c r="A29" s="149"/>
      <c r="B29" s="148"/>
      <c r="C29" s="223"/>
      <c r="D29" s="224"/>
      <c r="E29" s="145"/>
      <c r="F29" s="168" t="s">
        <v>490</v>
      </c>
      <c r="G29" s="168" t="s">
        <v>399</v>
      </c>
      <c r="H29" s="168" t="s">
        <v>680</v>
      </c>
    </row>
    <row r="30" spans="1:13" ht="28" customHeight="1">
      <c r="A30" s="149"/>
      <c r="B30" s="148"/>
      <c r="C30" s="147"/>
      <c r="D30" s="146"/>
      <c r="E30" s="145"/>
      <c r="F30" s="168" t="s">
        <v>490</v>
      </c>
      <c r="G30" s="168" t="s">
        <v>398</v>
      </c>
      <c r="H30" s="168" t="s">
        <v>611</v>
      </c>
    </row>
    <row r="31" spans="1:13" ht="28" customHeight="1">
      <c r="A31" s="149"/>
      <c r="B31" s="148"/>
      <c r="C31" s="147"/>
      <c r="D31" s="146"/>
      <c r="E31" s="145"/>
      <c r="F31" s="168" t="s">
        <v>490</v>
      </c>
      <c r="G31" s="168" t="s">
        <v>395</v>
      </c>
      <c r="H31" s="168" t="s">
        <v>612</v>
      </c>
    </row>
    <row r="32" spans="1:13" ht="28" customHeight="1">
      <c r="A32" s="149"/>
      <c r="B32" s="148"/>
      <c r="C32" s="147"/>
      <c r="D32" s="146"/>
      <c r="E32" s="145"/>
      <c r="F32" s="168" t="s">
        <v>488</v>
      </c>
      <c r="G32" s="168" t="s">
        <v>398</v>
      </c>
      <c r="H32" s="168" t="s">
        <v>613</v>
      </c>
    </row>
    <row r="33" spans="1:8" ht="28" customHeight="1">
      <c r="A33" s="149"/>
      <c r="B33" s="148"/>
      <c r="C33" s="147"/>
      <c r="D33" s="146"/>
      <c r="E33" s="145"/>
      <c r="F33" s="168" t="s">
        <v>488</v>
      </c>
      <c r="G33" s="168" t="s">
        <v>396</v>
      </c>
      <c r="H33" s="168" t="s">
        <v>614</v>
      </c>
    </row>
    <row r="34" spans="1:8" ht="28" customHeight="1">
      <c r="A34" s="149"/>
      <c r="B34" s="148"/>
      <c r="C34" s="147"/>
      <c r="D34" s="146"/>
      <c r="E34" s="145"/>
      <c r="F34" s="168" t="s">
        <v>485</v>
      </c>
      <c r="G34" s="168" t="s">
        <v>400</v>
      </c>
      <c r="H34" s="168" t="s">
        <v>615</v>
      </c>
    </row>
    <row r="35" spans="1:8" ht="28" customHeight="1">
      <c r="A35" s="149"/>
      <c r="B35" s="148"/>
      <c r="C35" s="147"/>
      <c r="D35" s="146"/>
      <c r="E35" s="145"/>
      <c r="F35" s="168" t="s">
        <v>485</v>
      </c>
      <c r="G35" s="168" t="s">
        <v>399</v>
      </c>
      <c r="H35" s="168" t="s">
        <v>681</v>
      </c>
    </row>
    <row r="36" spans="1:8" ht="28" customHeight="1">
      <c r="A36" s="149"/>
      <c r="B36" s="148"/>
      <c r="C36" s="147"/>
      <c r="D36" s="146"/>
      <c r="E36" s="145"/>
      <c r="F36" s="168" t="s">
        <v>485</v>
      </c>
      <c r="G36" s="168" t="s">
        <v>397</v>
      </c>
      <c r="H36" s="168" t="s">
        <v>616</v>
      </c>
    </row>
    <row r="37" spans="1:8" ht="28" customHeight="1">
      <c r="A37" s="149"/>
      <c r="B37" s="148"/>
      <c r="C37" s="147"/>
      <c r="D37" s="146"/>
      <c r="E37" s="145"/>
      <c r="F37" s="168" t="s">
        <v>485</v>
      </c>
      <c r="G37" s="168" t="s">
        <v>396</v>
      </c>
      <c r="H37" s="168" t="s">
        <v>617</v>
      </c>
    </row>
    <row r="38" spans="1:8" ht="28" customHeight="1">
      <c r="A38" s="149"/>
      <c r="B38" s="148"/>
      <c r="C38" s="147"/>
      <c r="D38" s="146"/>
      <c r="E38" s="145"/>
      <c r="F38" s="168" t="s">
        <v>483</v>
      </c>
      <c r="G38" s="168" t="s">
        <v>401</v>
      </c>
      <c r="H38" s="168" t="s">
        <v>682</v>
      </c>
    </row>
    <row r="39" spans="1:8" ht="28" customHeight="1">
      <c r="F39" s="168" t="s">
        <v>483</v>
      </c>
      <c r="G39" s="168" t="s">
        <v>398</v>
      </c>
      <c r="H39" s="168" t="s">
        <v>618</v>
      </c>
    </row>
    <row r="40" spans="1:8" ht="28" customHeight="1">
      <c r="F40" s="168" t="s">
        <v>483</v>
      </c>
      <c r="G40" s="168" t="s">
        <v>397</v>
      </c>
      <c r="H40" s="168" t="s">
        <v>619</v>
      </c>
    </row>
    <row r="41" spans="1:8" ht="28" customHeight="1">
      <c r="F41" s="168" t="s">
        <v>483</v>
      </c>
      <c r="G41" s="168" t="s">
        <v>396</v>
      </c>
      <c r="H41" s="168" t="s">
        <v>620</v>
      </c>
    </row>
    <row r="42" spans="1:8" ht="28" customHeight="1">
      <c r="F42" s="168" t="s">
        <v>481</v>
      </c>
      <c r="G42" s="168" t="s">
        <v>398</v>
      </c>
      <c r="H42" s="168" t="s">
        <v>621</v>
      </c>
    </row>
    <row r="43" spans="1:8" ht="28" customHeight="1">
      <c r="F43" s="168" t="s">
        <v>481</v>
      </c>
      <c r="G43" s="168" t="s">
        <v>397</v>
      </c>
      <c r="H43" s="168" t="s">
        <v>622</v>
      </c>
    </row>
    <row r="44" spans="1:8" ht="28" customHeight="1">
      <c r="F44" s="168" t="s">
        <v>481</v>
      </c>
      <c r="G44" s="168" t="s">
        <v>396</v>
      </c>
      <c r="H44" s="168" t="s">
        <v>623</v>
      </c>
    </row>
    <row r="45" spans="1:8" ht="28" customHeight="1">
      <c r="F45" s="168" t="s">
        <v>478</v>
      </c>
      <c r="G45" s="168" t="s">
        <v>399</v>
      </c>
      <c r="H45" s="168" t="s">
        <v>624</v>
      </c>
    </row>
    <row r="46" spans="1:8" ht="28" customHeight="1">
      <c r="F46" s="168" t="s">
        <v>478</v>
      </c>
      <c r="G46" s="168" t="s">
        <v>397</v>
      </c>
      <c r="H46" s="168" t="s">
        <v>625</v>
      </c>
    </row>
    <row r="47" spans="1:8" ht="28" customHeight="1">
      <c r="F47" s="168" t="s">
        <v>478</v>
      </c>
      <c r="G47" s="168" t="s">
        <v>396</v>
      </c>
      <c r="H47" s="168" t="s">
        <v>626</v>
      </c>
    </row>
    <row r="48" spans="1:8" ht="28" customHeight="1">
      <c r="F48" s="168" t="s">
        <v>476</v>
      </c>
      <c r="G48" s="168" t="s">
        <v>399</v>
      </c>
      <c r="H48" s="168" t="s">
        <v>627</v>
      </c>
    </row>
    <row r="49" spans="6:8" ht="28" customHeight="1">
      <c r="F49" s="168" t="s">
        <v>476</v>
      </c>
      <c r="G49" s="168" t="s">
        <v>398</v>
      </c>
      <c r="H49" s="168" t="s">
        <v>628</v>
      </c>
    </row>
    <row r="50" spans="6:8" ht="28" customHeight="1">
      <c r="F50" s="168" t="s">
        <v>476</v>
      </c>
      <c r="G50" s="168" t="s">
        <v>397</v>
      </c>
      <c r="H50" s="168" t="s">
        <v>629</v>
      </c>
    </row>
    <row r="51" spans="6:8" ht="28" customHeight="1">
      <c r="F51" s="168" t="s">
        <v>476</v>
      </c>
      <c r="G51" s="168" t="s">
        <v>396</v>
      </c>
      <c r="H51" s="168" t="s">
        <v>630</v>
      </c>
    </row>
    <row r="52" spans="6:8" ht="28" customHeight="1">
      <c r="F52" s="168" t="s">
        <v>476</v>
      </c>
      <c r="G52" s="168" t="s">
        <v>395</v>
      </c>
      <c r="H52" s="168" t="s">
        <v>631</v>
      </c>
    </row>
    <row r="53" spans="6:8" ht="28" customHeight="1">
      <c r="F53" s="168" t="s">
        <v>474</v>
      </c>
      <c r="G53" s="168" t="s">
        <v>400</v>
      </c>
      <c r="H53" s="168" t="s">
        <v>632</v>
      </c>
    </row>
    <row r="54" spans="6:8" ht="28" customHeight="1">
      <c r="F54" s="168" t="s">
        <v>474</v>
      </c>
      <c r="G54" s="168" t="s">
        <v>398</v>
      </c>
      <c r="H54" s="168" t="s">
        <v>633</v>
      </c>
    </row>
    <row r="55" spans="6:8" ht="28" customHeight="1">
      <c r="F55" s="168" t="s">
        <v>474</v>
      </c>
      <c r="G55" s="168" t="s">
        <v>397</v>
      </c>
      <c r="H55" s="168" t="s">
        <v>634</v>
      </c>
    </row>
    <row r="56" spans="6:8" ht="28" customHeight="1">
      <c r="F56" s="168" t="s">
        <v>474</v>
      </c>
      <c r="G56" s="168" t="s">
        <v>396</v>
      </c>
      <c r="H56" s="168" t="s">
        <v>635</v>
      </c>
    </row>
    <row r="57" spans="6:8" ht="28" customHeight="1">
      <c r="F57" s="168" t="s">
        <v>471</v>
      </c>
      <c r="G57" s="168" t="s">
        <v>400</v>
      </c>
      <c r="H57" s="168" t="s">
        <v>636</v>
      </c>
    </row>
    <row r="58" spans="6:8" ht="28" customHeight="1">
      <c r="F58" s="168" t="s">
        <v>471</v>
      </c>
      <c r="G58" s="168" t="s">
        <v>398</v>
      </c>
      <c r="H58" s="168" t="s">
        <v>637</v>
      </c>
    </row>
    <row r="59" spans="6:8" ht="28" customHeight="1">
      <c r="F59" s="168" t="s">
        <v>471</v>
      </c>
      <c r="G59" s="168" t="s">
        <v>396</v>
      </c>
      <c r="H59" s="168" t="s">
        <v>638</v>
      </c>
    </row>
    <row r="60" spans="6:8" ht="28" customHeight="1">
      <c r="F60" s="168" t="s">
        <v>469</v>
      </c>
      <c r="G60" s="168" t="s">
        <v>401</v>
      </c>
      <c r="H60" s="168" t="s">
        <v>639</v>
      </c>
    </row>
    <row r="61" spans="6:8" ht="28" customHeight="1">
      <c r="F61" s="168" t="s">
        <v>469</v>
      </c>
      <c r="G61" s="168" t="s">
        <v>399</v>
      </c>
      <c r="H61" s="168" t="s">
        <v>683</v>
      </c>
    </row>
    <row r="62" spans="6:8" ht="28" customHeight="1">
      <c r="F62" s="168" t="s">
        <v>469</v>
      </c>
      <c r="G62" s="168" t="s">
        <v>398</v>
      </c>
      <c r="H62" s="168" t="s">
        <v>640</v>
      </c>
    </row>
    <row r="63" spans="6:8" ht="28" customHeight="1">
      <c r="F63" s="168" t="s">
        <v>469</v>
      </c>
      <c r="G63" s="168" t="s">
        <v>397</v>
      </c>
      <c r="H63" s="168" t="s">
        <v>641</v>
      </c>
    </row>
    <row r="64" spans="6:8" ht="28" customHeight="1">
      <c r="F64" s="168" t="s">
        <v>469</v>
      </c>
      <c r="G64" s="168" t="s">
        <v>396</v>
      </c>
      <c r="H64" s="168" t="s">
        <v>642</v>
      </c>
    </row>
    <row r="65" spans="6:8" ht="28" customHeight="1">
      <c r="F65" s="168" t="s">
        <v>467</v>
      </c>
      <c r="G65" s="168" t="s">
        <v>401</v>
      </c>
      <c r="H65" s="168" t="s">
        <v>643</v>
      </c>
    </row>
    <row r="66" spans="6:8" ht="28" customHeight="1">
      <c r="F66" s="168" t="s">
        <v>467</v>
      </c>
      <c r="G66" s="168" t="s">
        <v>400</v>
      </c>
      <c r="H66" s="168" t="s">
        <v>644</v>
      </c>
    </row>
    <row r="67" spans="6:8" ht="28" customHeight="1">
      <c r="F67" s="168" t="s">
        <v>467</v>
      </c>
      <c r="G67" s="168" t="s">
        <v>399</v>
      </c>
      <c r="H67" s="168" t="s">
        <v>645</v>
      </c>
    </row>
    <row r="68" spans="6:8" ht="28" customHeight="1">
      <c r="F68" s="168" t="s">
        <v>467</v>
      </c>
      <c r="G68" s="168" t="s">
        <v>398</v>
      </c>
      <c r="H68" s="168" t="s">
        <v>646</v>
      </c>
    </row>
    <row r="69" spans="6:8" ht="28" customHeight="1">
      <c r="F69" s="168" t="s">
        <v>465</v>
      </c>
      <c r="G69" s="168" t="s">
        <v>401</v>
      </c>
      <c r="H69" s="168" t="s">
        <v>647</v>
      </c>
    </row>
    <row r="70" spans="6:8" ht="28" customHeight="1">
      <c r="F70" s="168" t="s">
        <v>465</v>
      </c>
      <c r="G70" s="168" t="s">
        <v>399</v>
      </c>
      <c r="H70" s="168" t="s">
        <v>684</v>
      </c>
    </row>
    <row r="71" spans="6:8" ht="28" customHeight="1">
      <c r="F71" s="168" t="s">
        <v>465</v>
      </c>
      <c r="G71" s="168" t="s">
        <v>398</v>
      </c>
      <c r="H71" s="168" t="s">
        <v>686</v>
      </c>
    </row>
    <row r="72" spans="6:8" ht="28" customHeight="1">
      <c r="F72" s="168" t="s">
        <v>465</v>
      </c>
      <c r="G72" s="168" t="s">
        <v>397</v>
      </c>
      <c r="H72" s="168" t="s">
        <v>685</v>
      </c>
    </row>
    <row r="73" spans="6:8" ht="28" customHeight="1">
      <c r="F73" s="168" t="s">
        <v>342</v>
      </c>
      <c r="G73" s="168" t="s">
        <v>401</v>
      </c>
      <c r="H73" s="168" t="s">
        <v>648</v>
      </c>
    </row>
    <row r="74" spans="6:8" ht="28" customHeight="1">
      <c r="F74" s="168" t="s">
        <v>342</v>
      </c>
      <c r="G74" s="168" t="s">
        <v>398</v>
      </c>
      <c r="H74" s="168" t="s">
        <v>649</v>
      </c>
    </row>
    <row r="75" spans="6:8" ht="28" customHeight="1">
      <c r="F75" s="168" t="s">
        <v>342</v>
      </c>
      <c r="G75" s="168" t="s">
        <v>397</v>
      </c>
      <c r="H75" s="168" t="s">
        <v>650</v>
      </c>
    </row>
    <row r="76" spans="6:8" ht="28" customHeight="1">
      <c r="F76" s="168" t="s">
        <v>461</v>
      </c>
      <c r="G76" s="168" t="s">
        <v>400</v>
      </c>
      <c r="H76" s="168" t="s">
        <v>651</v>
      </c>
    </row>
    <row r="77" spans="6:8" ht="28" customHeight="1">
      <c r="F77" s="168" t="s">
        <v>461</v>
      </c>
      <c r="G77" s="168" t="s">
        <v>399</v>
      </c>
      <c r="H77" s="168" t="s">
        <v>652</v>
      </c>
    </row>
    <row r="78" spans="6:8" ht="28" customHeight="1">
      <c r="F78" s="168" t="s">
        <v>461</v>
      </c>
      <c r="G78" s="168" t="s">
        <v>398</v>
      </c>
      <c r="H78" s="168" t="s">
        <v>653</v>
      </c>
    </row>
    <row r="79" spans="6:8" ht="28" customHeight="1">
      <c r="F79" s="168" t="s">
        <v>461</v>
      </c>
      <c r="G79" s="168" t="s">
        <v>396</v>
      </c>
      <c r="H79" s="168" t="s">
        <v>654</v>
      </c>
    </row>
    <row r="80" spans="6:8" ht="28" customHeight="1">
      <c r="F80" s="168" t="s">
        <v>459</v>
      </c>
      <c r="G80" s="168" t="s">
        <v>401</v>
      </c>
      <c r="H80" s="168" t="s">
        <v>655</v>
      </c>
    </row>
    <row r="81" spans="6:8" ht="28" customHeight="1">
      <c r="F81" s="168" t="s">
        <v>459</v>
      </c>
      <c r="G81" s="168" t="s">
        <v>399</v>
      </c>
      <c r="H81" s="168" t="s">
        <v>656</v>
      </c>
    </row>
    <row r="82" spans="6:8" ht="28" customHeight="1">
      <c r="F82" s="168" t="s">
        <v>459</v>
      </c>
      <c r="G82" s="168" t="s">
        <v>398</v>
      </c>
      <c r="H82" s="168" t="s">
        <v>657</v>
      </c>
    </row>
    <row r="83" spans="6:8" ht="28" customHeight="1">
      <c r="F83" s="168" t="s">
        <v>459</v>
      </c>
      <c r="G83" s="168" t="s">
        <v>397</v>
      </c>
      <c r="H83" s="168" t="s">
        <v>658</v>
      </c>
    </row>
    <row r="84" spans="6:8" ht="28" customHeight="1">
      <c r="F84" s="168" t="s">
        <v>456</v>
      </c>
      <c r="G84" s="168" t="s">
        <v>400</v>
      </c>
      <c r="H84" s="168" t="s">
        <v>659</v>
      </c>
    </row>
    <row r="85" spans="6:8" ht="28" customHeight="1">
      <c r="F85" s="168" t="s">
        <v>456</v>
      </c>
      <c r="G85" s="168" t="s">
        <v>398</v>
      </c>
      <c r="H85" s="168" t="s">
        <v>660</v>
      </c>
    </row>
    <row r="86" spans="6:8" ht="28" customHeight="1">
      <c r="F86" s="168" t="s">
        <v>454</v>
      </c>
      <c r="G86" s="168" t="s">
        <v>401</v>
      </c>
      <c r="H86" s="168" t="s">
        <v>661</v>
      </c>
    </row>
    <row r="87" spans="6:8" ht="28" customHeight="1">
      <c r="F87" s="168" t="s">
        <v>454</v>
      </c>
      <c r="G87" s="168" t="s">
        <v>400</v>
      </c>
      <c r="H87" s="168" t="s">
        <v>662</v>
      </c>
    </row>
    <row r="88" spans="6:8" ht="28" customHeight="1">
      <c r="F88" s="168" t="s">
        <v>454</v>
      </c>
      <c r="G88" s="168" t="s">
        <v>398</v>
      </c>
      <c r="H88" s="168" t="s">
        <v>663</v>
      </c>
    </row>
    <row r="89" spans="6:8" ht="28" customHeight="1">
      <c r="F89" s="168" t="s">
        <v>454</v>
      </c>
      <c r="G89" s="168" t="s">
        <v>396</v>
      </c>
      <c r="H89" s="168" t="s">
        <v>664</v>
      </c>
    </row>
    <row r="90" spans="6:8" ht="28" customHeight="1">
      <c r="F90" s="168" t="s">
        <v>452</v>
      </c>
      <c r="G90" s="168" t="s">
        <v>400</v>
      </c>
      <c r="H90" s="168" t="s">
        <v>665</v>
      </c>
    </row>
    <row r="91" spans="6:8" ht="28" customHeight="1">
      <c r="F91" s="168" t="s">
        <v>452</v>
      </c>
      <c r="G91" s="168" t="s">
        <v>399</v>
      </c>
      <c r="H91" s="168" t="s">
        <v>687</v>
      </c>
    </row>
    <row r="92" spans="6:8" ht="28" customHeight="1">
      <c r="F92" s="168" t="s">
        <v>452</v>
      </c>
      <c r="G92" s="168" t="s">
        <v>398</v>
      </c>
      <c r="H92" s="168" t="s">
        <v>666</v>
      </c>
    </row>
    <row r="93" spans="6:8" ht="28" customHeight="1">
      <c r="F93" s="168" t="s">
        <v>452</v>
      </c>
      <c r="G93" s="168" t="s">
        <v>396</v>
      </c>
      <c r="H93" s="168" t="s">
        <v>667</v>
      </c>
    </row>
    <row r="94" spans="6:8" ht="28" customHeight="1">
      <c r="F94" s="168" t="s">
        <v>450</v>
      </c>
      <c r="G94" s="168" t="s">
        <v>401</v>
      </c>
      <c r="H94" s="168" t="s">
        <v>668</v>
      </c>
    </row>
    <row r="95" spans="6:8" ht="28" customHeight="1">
      <c r="F95" s="168" t="s">
        <v>450</v>
      </c>
      <c r="G95" s="168" t="s">
        <v>400</v>
      </c>
      <c r="H95" s="168" t="s">
        <v>669</v>
      </c>
    </row>
    <row r="96" spans="6:8" ht="28" customHeight="1">
      <c r="F96" s="168" t="s">
        <v>450</v>
      </c>
      <c r="G96" s="168" t="s">
        <v>398</v>
      </c>
      <c r="H96" s="168" t="s">
        <v>670</v>
      </c>
    </row>
    <row r="97" spans="6:8" ht="28" customHeight="1">
      <c r="F97" s="168" t="s">
        <v>450</v>
      </c>
      <c r="G97" s="168" t="s">
        <v>396</v>
      </c>
      <c r="H97" s="168" t="s">
        <v>671</v>
      </c>
    </row>
    <row r="98" spans="6:8" ht="28" customHeight="1">
      <c r="F98" s="168" t="s">
        <v>448</v>
      </c>
      <c r="G98" s="168" t="s">
        <v>400</v>
      </c>
      <c r="H98" s="168" t="s">
        <v>672</v>
      </c>
    </row>
    <row r="99" spans="6:8" ht="28" customHeight="1">
      <c r="F99" s="168" t="s">
        <v>448</v>
      </c>
      <c r="G99" s="168" t="s">
        <v>398</v>
      </c>
      <c r="H99" s="168" t="s">
        <v>673</v>
      </c>
    </row>
  </sheetData>
  <mergeCells count="20">
    <mergeCell ref="B19:B23"/>
    <mergeCell ref="B4:B18"/>
    <mergeCell ref="C23:D23"/>
    <mergeCell ref="G1:M1"/>
    <mergeCell ref="C29:D29"/>
    <mergeCell ref="B1:D1"/>
    <mergeCell ref="B2:D2"/>
    <mergeCell ref="C3:D3"/>
    <mergeCell ref="C4:D4"/>
    <mergeCell ref="C24:C27"/>
    <mergeCell ref="C28:D28"/>
    <mergeCell ref="C20:D20"/>
    <mergeCell ref="C21:D21"/>
    <mergeCell ref="C19:D19"/>
    <mergeCell ref="C22:D22"/>
    <mergeCell ref="C5:D5"/>
    <mergeCell ref="C6:C8"/>
    <mergeCell ref="C16:C18"/>
    <mergeCell ref="C9:C11"/>
    <mergeCell ref="C12:C15"/>
  </mergeCells>
  <conditionalFormatting sqref="E2:E1048576">
    <cfRule type="containsText" dxfId="1" priority="1" operator="containsText" text="OK"/>
  </conditionalFormatting>
  <conditionalFormatting sqref="E3:E23">
    <cfRule type="notContainsText" dxfId="0" priority="2" operator="notContains" text="OK"/>
  </conditionalFormatting>
  <pageMargins left="0.75000000000000011" right="0.75000000000000011" top="1" bottom="1" header="0.5" footer="0.5"/>
  <pageSetup paperSize="9" scale="42" orientation="landscape" horizontalDpi="4294967292" verticalDpi="4294967292"/>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A2" sqref="A2"/>
    </sheetView>
  </sheetViews>
  <sheetFormatPr baseColWidth="10" defaultColWidth="11" defaultRowHeight="15" x14ac:dyDescent="0"/>
  <cols>
    <col min="7" max="7" width="20.6640625" customWidth="1"/>
  </cols>
  <sheetData>
    <row r="1" spans="1:7" ht="18">
      <c r="A1" s="69" t="s">
        <v>307</v>
      </c>
      <c r="B1" s="69"/>
      <c r="C1" s="69"/>
      <c r="D1" s="70"/>
      <c r="E1" s="70"/>
      <c r="F1" s="70"/>
      <c r="G1" s="70"/>
    </row>
    <row r="3" spans="1:7">
      <c r="A3" s="186" t="s">
        <v>287</v>
      </c>
      <c r="B3" s="186"/>
      <c r="C3" s="186" t="s">
        <v>288</v>
      </c>
      <c r="D3" s="186"/>
      <c r="E3" s="186" t="s">
        <v>289</v>
      </c>
      <c r="F3" s="186"/>
      <c r="G3" s="121"/>
    </row>
    <row r="4" spans="1:7">
      <c r="A4" s="186"/>
      <c r="B4" s="186"/>
      <c r="C4" s="186"/>
      <c r="D4" s="186"/>
      <c r="E4" s="186"/>
      <c r="F4" s="186"/>
      <c r="G4" s="124" t="s">
        <v>294</v>
      </c>
    </row>
    <row r="5" spans="1:7">
      <c r="A5" s="124" t="s">
        <v>22</v>
      </c>
      <c r="B5" s="124" t="s">
        <v>112</v>
      </c>
      <c r="C5" s="124" t="s">
        <v>171</v>
      </c>
      <c r="D5" s="124" t="s">
        <v>290</v>
      </c>
      <c r="E5" s="124" t="s">
        <v>171</v>
      </c>
      <c r="F5" s="124" t="s">
        <v>290</v>
      </c>
    </row>
    <row r="6" spans="1:7">
      <c r="A6" s="121" t="s">
        <v>109</v>
      </c>
      <c r="B6" s="121" t="s">
        <v>291</v>
      </c>
      <c r="C6" s="123">
        <v>3</v>
      </c>
      <c r="D6" s="127">
        <v>6000</v>
      </c>
      <c r="E6" s="123">
        <v>2</v>
      </c>
      <c r="F6" s="127">
        <v>8000</v>
      </c>
      <c r="G6" s="127">
        <v>2000</v>
      </c>
    </row>
    <row r="7" spans="1:7">
      <c r="A7" s="121" t="s">
        <v>110</v>
      </c>
      <c r="B7" s="121" t="s">
        <v>292</v>
      </c>
      <c r="C7" s="123">
        <v>5</v>
      </c>
      <c r="D7" s="127">
        <v>12000</v>
      </c>
      <c r="E7" s="123">
        <v>4</v>
      </c>
      <c r="F7" s="127">
        <v>13500</v>
      </c>
      <c r="G7" s="127">
        <v>1500</v>
      </c>
    </row>
    <row r="8" spans="1:7">
      <c r="A8" s="121" t="s">
        <v>111</v>
      </c>
      <c r="B8" s="121" t="s">
        <v>148</v>
      </c>
      <c r="C8" s="123">
        <v>5</v>
      </c>
      <c r="D8" s="127">
        <v>16000</v>
      </c>
      <c r="E8" s="123">
        <v>3</v>
      </c>
      <c r="F8" s="127">
        <v>22000</v>
      </c>
      <c r="G8" s="127">
        <v>3000</v>
      </c>
    </row>
    <row r="9" spans="1:7">
      <c r="A9" s="121" t="s">
        <v>293</v>
      </c>
      <c r="B9" s="121" t="s">
        <v>148</v>
      </c>
      <c r="C9" s="123">
        <v>4</v>
      </c>
      <c r="D9" s="127">
        <v>8000</v>
      </c>
      <c r="E9" s="123">
        <v>2</v>
      </c>
      <c r="F9" s="127">
        <v>10000</v>
      </c>
      <c r="G9" s="127">
        <v>1000</v>
      </c>
    </row>
    <row r="10" spans="1:7">
      <c r="A10" s="121" t="s">
        <v>148</v>
      </c>
      <c r="B10" s="121" t="s">
        <v>292</v>
      </c>
      <c r="C10" s="123">
        <v>2</v>
      </c>
      <c r="D10" s="127">
        <v>6000</v>
      </c>
      <c r="E10" s="123">
        <v>1</v>
      </c>
      <c r="F10" s="127">
        <v>7500</v>
      </c>
      <c r="G10" s="127">
        <v>1500</v>
      </c>
    </row>
    <row r="11" spans="1:7">
      <c r="A11" s="121" t="s">
        <v>292</v>
      </c>
      <c r="B11" s="121" t="s">
        <v>114</v>
      </c>
      <c r="C11" s="123">
        <v>3</v>
      </c>
      <c r="D11" s="127">
        <v>14000</v>
      </c>
      <c r="E11" s="123">
        <v>1</v>
      </c>
      <c r="F11" s="127">
        <v>20000</v>
      </c>
      <c r="G11" s="127">
        <v>3000</v>
      </c>
    </row>
    <row r="12" spans="1:7">
      <c r="A12" s="122"/>
      <c r="B12" s="122"/>
      <c r="C12" s="125"/>
      <c r="D12" s="126"/>
      <c r="E12" s="125"/>
      <c r="F12" s="125"/>
      <c r="G12" s="122"/>
    </row>
    <row r="15" spans="1:7">
      <c r="E15" t="s">
        <v>295</v>
      </c>
    </row>
    <row r="33" spans="1:5">
      <c r="A33" t="s">
        <v>296</v>
      </c>
      <c r="D33" t="s">
        <v>297</v>
      </c>
      <c r="E33">
        <v>13</v>
      </c>
    </row>
    <row r="34" spans="1:5">
      <c r="A34" t="s">
        <v>298</v>
      </c>
      <c r="D34" t="s">
        <v>299</v>
      </c>
      <c r="E34">
        <v>7</v>
      </c>
    </row>
    <row r="35" spans="1:5">
      <c r="D35" t="s">
        <v>300</v>
      </c>
    </row>
    <row r="36" spans="1:5">
      <c r="D36" t="s">
        <v>297</v>
      </c>
      <c r="E36">
        <v>7</v>
      </c>
    </row>
    <row r="38" spans="1:5">
      <c r="A38" t="s">
        <v>301</v>
      </c>
      <c r="D38" s="129">
        <f>SUM(D6:D11)</f>
        <v>62000</v>
      </c>
      <c r="E38" t="s">
        <v>302</v>
      </c>
    </row>
    <row r="39" spans="1:5">
      <c r="A39" t="s">
        <v>303</v>
      </c>
      <c r="D39" s="128">
        <f>SUM(F6:F11)</f>
        <v>81000</v>
      </c>
      <c r="E39" t="s">
        <v>304</v>
      </c>
    </row>
    <row r="40" spans="1:5">
      <c r="E40" t="s">
        <v>305</v>
      </c>
    </row>
    <row r="41" spans="1:5">
      <c r="D41" s="129">
        <f>D39-G9</f>
        <v>80000</v>
      </c>
      <c r="E41" t="s">
        <v>306</v>
      </c>
    </row>
  </sheetData>
  <mergeCells count="3">
    <mergeCell ref="A3:B4"/>
    <mergeCell ref="C3:D4"/>
    <mergeCell ref="E3:F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6" workbookViewId="0">
      <selection activeCell="I34" sqref="I34"/>
    </sheetView>
  </sheetViews>
  <sheetFormatPr baseColWidth="10" defaultColWidth="11" defaultRowHeight="15" x14ac:dyDescent="0"/>
  <sheetData>
    <row r="1" spans="1:9" ht="18">
      <c r="A1" s="36" t="s">
        <v>143</v>
      </c>
      <c r="B1" s="36"/>
      <c r="C1" s="36"/>
      <c r="D1" s="37"/>
      <c r="E1" s="37"/>
      <c r="F1" s="35"/>
      <c r="G1" s="35"/>
      <c r="H1" s="35"/>
      <c r="I1" s="35"/>
    </row>
    <row r="3" spans="1:9">
      <c r="A3" s="6"/>
      <c r="B3" s="7"/>
      <c r="C3" s="187" t="s">
        <v>10</v>
      </c>
      <c r="D3" s="187"/>
      <c r="E3" s="187"/>
      <c r="F3" s="187"/>
      <c r="G3" s="7" t="s">
        <v>11</v>
      </c>
      <c r="H3" s="7" t="s">
        <v>13</v>
      </c>
      <c r="I3" s="7" t="s">
        <v>14</v>
      </c>
    </row>
    <row r="4" spans="1:9">
      <c r="A4" s="6"/>
      <c r="B4" s="7" t="s">
        <v>16</v>
      </c>
      <c r="C4" s="7" t="s">
        <v>6</v>
      </c>
      <c r="D4" s="7" t="s">
        <v>7</v>
      </c>
      <c r="E4" s="7" t="s">
        <v>8</v>
      </c>
      <c r="F4" s="7" t="s">
        <v>9</v>
      </c>
      <c r="G4" s="7" t="s">
        <v>12</v>
      </c>
      <c r="H4" s="7" t="s">
        <v>12</v>
      </c>
      <c r="I4" s="7" t="s">
        <v>12</v>
      </c>
    </row>
    <row r="5" spans="1:9">
      <c r="A5" s="6">
        <v>1</v>
      </c>
      <c r="B5" s="6">
        <v>3</v>
      </c>
      <c r="C5" s="6">
        <v>0</v>
      </c>
      <c r="D5" s="6">
        <f>F5-B5</f>
        <v>0</v>
      </c>
      <c r="E5" s="6">
        <f>C5+B5</f>
        <v>3</v>
      </c>
      <c r="F5" s="6">
        <v>3</v>
      </c>
      <c r="G5" s="6">
        <f>F5-E5</f>
        <v>0</v>
      </c>
      <c r="H5" s="6" t="s">
        <v>15</v>
      </c>
      <c r="I5" s="6">
        <f>MIN(C6,C7)-E5</f>
        <v>0</v>
      </c>
    </row>
    <row r="6" spans="1:9">
      <c r="A6" s="6">
        <v>2</v>
      </c>
      <c r="B6" s="6">
        <v>2</v>
      </c>
      <c r="C6" s="6">
        <v>3</v>
      </c>
      <c r="D6" s="6">
        <f t="shared" ref="D6:D11" si="0">F6-B6</f>
        <v>5</v>
      </c>
      <c r="E6" s="6">
        <f t="shared" ref="E6:E11" si="1">C6+B6</f>
        <v>5</v>
      </c>
      <c r="F6" s="6">
        <v>7</v>
      </c>
      <c r="G6" s="6">
        <f t="shared" ref="G6:G11" si="2">F6-E6</f>
        <v>2</v>
      </c>
      <c r="H6" s="6">
        <f>D6-F5</f>
        <v>2</v>
      </c>
      <c r="I6" s="6">
        <f>C8-E6</f>
        <v>2</v>
      </c>
    </row>
    <row r="7" spans="1:9">
      <c r="A7" s="6">
        <v>3</v>
      </c>
      <c r="B7" s="6">
        <v>4</v>
      </c>
      <c r="C7" s="6">
        <v>3</v>
      </c>
      <c r="D7" s="6">
        <f t="shared" si="0"/>
        <v>3</v>
      </c>
      <c r="E7" s="6">
        <f t="shared" si="1"/>
        <v>7</v>
      </c>
      <c r="F7" s="6">
        <v>7</v>
      </c>
      <c r="G7" s="6">
        <f t="shared" si="2"/>
        <v>0</v>
      </c>
      <c r="H7" s="6">
        <f>D7-F5</f>
        <v>0</v>
      </c>
      <c r="I7" s="6">
        <f>MIN(C8,C9)-E7</f>
        <v>0</v>
      </c>
    </row>
    <row r="8" spans="1:9">
      <c r="A8" s="6">
        <v>4</v>
      </c>
      <c r="B8" s="6">
        <v>3</v>
      </c>
      <c r="C8" s="6">
        <v>7</v>
      </c>
      <c r="D8" s="6">
        <f t="shared" si="0"/>
        <v>7</v>
      </c>
      <c r="E8" s="6">
        <f t="shared" si="1"/>
        <v>10</v>
      </c>
      <c r="F8" s="6">
        <v>10</v>
      </c>
      <c r="G8" s="6">
        <f t="shared" si="2"/>
        <v>0</v>
      </c>
      <c r="H8" s="6">
        <f>D8-MAX(F6,F7)</f>
        <v>0</v>
      </c>
      <c r="I8" s="6">
        <f>C10-E8</f>
        <v>0</v>
      </c>
    </row>
    <row r="9" spans="1:9">
      <c r="A9" s="6">
        <v>5</v>
      </c>
      <c r="B9" s="6">
        <v>1</v>
      </c>
      <c r="C9" s="6">
        <v>7</v>
      </c>
      <c r="D9" s="6">
        <f t="shared" si="0"/>
        <v>11</v>
      </c>
      <c r="E9" s="6">
        <f t="shared" si="1"/>
        <v>8</v>
      </c>
      <c r="F9" s="6">
        <v>12</v>
      </c>
      <c r="G9" s="9">
        <f t="shared" si="2"/>
        <v>4</v>
      </c>
      <c r="H9" s="38">
        <f>D9-F7</f>
        <v>4</v>
      </c>
      <c r="I9" s="6">
        <f>C11-E9</f>
        <v>4</v>
      </c>
    </row>
    <row r="10" spans="1:9">
      <c r="A10" s="6">
        <v>6</v>
      </c>
      <c r="B10" s="6">
        <v>2</v>
      </c>
      <c r="C10" s="6">
        <v>10</v>
      </c>
      <c r="D10" s="6">
        <f t="shared" si="0"/>
        <v>10</v>
      </c>
      <c r="E10" s="6">
        <f t="shared" si="1"/>
        <v>12</v>
      </c>
      <c r="F10" s="6">
        <v>12</v>
      </c>
      <c r="G10" s="6">
        <f t="shared" si="2"/>
        <v>0</v>
      </c>
      <c r="H10" s="6">
        <f>D10-F8</f>
        <v>0</v>
      </c>
      <c r="I10" s="6">
        <f>C11-E10</f>
        <v>0</v>
      </c>
    </row>
    <row r="11" spans="1:9">
      <c r="A11" s="6">
        <v>7</v>
      </c>
      <c r="B11" s="6">
        <v>5</v>
      </c>
      <c r="C11" s="6">
        <v>12</v>
      </c>
      <c r="D11" s="6">
        <f t="shared" si="0"/>
        <v>12</v>
      </c>
      <c r="E11" s="6">
        <f t="shared" si="1"/>
        <v>17</v>
      </c>
      <c r="F11" s="6">
        <v>17</v>
      </c>
      <c r="G11" s="6">
        <f t="shared" si="2"/>
        <v>0</v>
      </c>
      <c r="H11" s="6">
        <f>D11-MAX(F9,F10)</f>
        <v>0</v>
      </c>
      <c r="I11" s="6" t="s">
        <v>15</v>
      </c>
    </row>
    <row r="12" spans="1:9">
      <c r="A12" s="6"/>
      <c r="B12" s="6"/>
      <c r="C12" s="6"/>
      <c r="D12" s="6"/>
      <c r="E12" s="6"/>
      <c r="F12" s="6"/>
      <c r="G12" s="6"/>
      <c r="H12" s="6"/>
      <c r="I12" s="6"/>
    </row>
    <row r="13" spans="1:9">
      <c r="A13" s="6"/>
      <c r="B13" s="7"/>
      <c r="C13" s="187" t="s">
        <v>17</v>
      </c>
      <c r="D13" s="187"/>
      <c r="E13" s="187"/>
      <c r="F13" s="187"/>
      <c r="G13" s="7" t="s">
        <v>11</v>
      </c>
      <c r="H13" s="7" t="s">
        <v>13</v>
      </c>
      <c r="I13" s="7" t="s">
        <v>14</v>
      </c>
    </row>
    <row r="14" spans="1:9">
      <c r="A14" s="6"/>
      <c r="B14" s="7" t="s">
        <v>16</v>
      </c>
      <c r="C14" s="7" t="s">
        <v>6</v>
      </c>
      <c r="D14" s="7" t="s">
        <v>7</v>
      </c>
      <c r="E14" s="7" t="s">
        <v>8</v>
      </c>
      <c r="F14" s="7" t="s">
        <v>9</v>
      </c>
      <c r="G14" s="7" t="s">
        <v>12</v>
      </c>
      <c r="H14" s="7" t="s">
        <v>12</v>
      </c>
      <c r="I14" s="7" t="s">
        <v>12</v>
      </c>
    </row>
    <row r="15" spans="1:9">
      <c r="A15" s="6">
        <v>1</v>
      </c>
      <c r="B15" s="6">
        <v>3</v>
      </c>
      <c r="C15" s="6">
        <v>0</v>
      </c>
      <c r="D15" s="6">
        <f>F15-B15</f>
        <v>3</v>
      </c>
      <c r="E15" s="6">
        <f>C15+B15</f>
        <v>3</v>
      </c>
      <c r="F15" s="6">
        <f t="shared" ref="F15:F21" si="3">F5+3</f>
        <v>6</v>
      </c>
      <c r="G15" s="6">
        <f>F15-E15</f>
        <v>3</v>
      </c>
      <c r="H15" s="6" t="s">
        <v>15</v>
      </c>
      <c r="I15" s="6">
        <f>MIN(C16,C17)-E15</f>
        <v>0</v>
      </c>
    </row>
    <row r="16" spans="1:9">
      <c r="A16" s="6">
        <v>2</v>
      </c>
      <c r="B16" s="6">
        <v>2</v>
      </c>
      <c r="C16" s="6">
        <v>3</v>
      </c>
      <c r="D16" s="6">
        <f t="shared" ref="D16:D21" si="4">F16-B16</f>
        <v>8</v>
      </c>
      <c r="E16" s="6">
        <f t="shared" ref="E16:E21" si="5">C16+B16</f>
        <v>5</v>
      </c>
      <c r="F16" s="6">
        <f t="shared" si="3"/>
        <v>10</v>
      </c>
      <c r="G16" s="6">
        <f t="shared" ref="G16:G21" si="6">F16-E16</f>
        <v>5</v>
      </c>
      <c r="H16" s="6">
        <f>D16-F15</f>
        <v>2</v>
      </c>
      <c r="I16" s="9">
        <f>C18-E16</f>
        <v>2</v>
      </c>
    </row>
    <row r="17" spans="1:13">
      <c r="A17" s="6">
        <v>3</v>
      </c>
      <c r="B17" s="6">
        <v>4</v>
      </c>
      <c r="C17" s="6">
        <v>3</v>
      </c>
      <c r="D17" s="6">
        <f t="shared" si="4"/>
        <v>6</v>
      </c>
      <c r="E17" s="6">
        <f t="shared" si="5"/>
        <v>7</v>
      </c>
      <c r="F17" s="6">
        <f t="shared" si="3"/>
        <v>10</v>
      </c>
      <c r="G17" s="9">
        <f t="shared" si="6"/>
        <v>3</v>
      </c>
      <c r="H17" s="6">
        <f>D17-F15</f>
        <v>0</v>
      </c>
      <c r="I17" s="6">
        <f>MIN(C18,C19)-E17</f>
        <v>0</v>
      </c>
    </row>
    <row r="18" spans="1:13">
      <c r="A18" s="6">
        <v>4</v>
      </c>
      <c r="B18" s="6">
        <v>3</v>
      </c>
      <c r="C18" s="6">
        <v>7</v>
      </c>
      <c r="D18" s="6">
        <f t="shared" si="4"/>
        <v>10</v>
      </c>
      <c r="E18" s="6">
        <f t="shared" si="5"/>
        <v>10</v>
      </c>
      <c r="F18" s="6">
        <f t="shared" si="3"/>
        <v>13</v>
      </c>
      <c r="G18" s="6">
        <f t="shared" si="6"/>
        <v>3</v>
      </c>
      <c r="H18" s="6">
        <f>D18-MAX(F16,F17)</f>
        <v>0</v>
      </c>
      <c r="I18" s="6">
        <f>C20-E18</f>
        <v>0</v>
      </c>
    </row>
    <row r="19" spans="1:13">
      <c r="A19" s="6">
        <v>5</v>
      </c>
      <c r="B19" s="6">
        <v>1</v>
      </c>
      <c r="C19" s="6">
        <v>7</v>
      </c>
      <c r="D19" s="6">
        <f t="shared" si="4"/>
        <v>14</v>
      </c>
      <c r="E19" s="6">
        <f t="shared" si="5"/>
        <v>8</v>
      </c>
      <c r="F19" s="6">
        <f t="shared" si="3"/>
        <v>15</v>
      </c>
      <c r="G19" s="6">
        <f t="shared" si="6"/>
        <v>7</v>
      </c>
      <c r="H19" s="6">
        <f>D19-F17</f>
        <v>4</v>
      </c>
      <c r="I19" s="6">
        <f>C21-E19</f>
        <v>4</v>
      </c>
    </row>
    <row r="20" spans="1:13">
      <c r="A20" s="6">
        <v>6</v>
      </c>
      <c r="B20" s="6">
        <v>2</v>
      </c>
      <c r="C20" s="6">
        <v>10</v>
      </c>
      <c r="D20" s="6">
        <f t="shared" si="4"/>
        <v>13</v>
      </c>
      <c r="E20" s="6">
        <f t="shared" si="5"/>
        <v>12</v>
      </c>
      <c r="F20" s="6">
        <f t="shared" si="3"/>
        <v>15</v>
      </c>
      <c r="G20" s="6">
        <f t="shared" si="6"/>
        <v>3</v>
      </c>
      <c r="H20" s="6">
        <f>D20-F18</f>
        <v>0</v>
      </c>
      <c r="I20" s="6">
        <f>C21-E20</f>
        <v>0</v>
      </c>
    </row>
    <row r="21" spans="1:13">
      <c r="A21" s="6">
        <v>7</v>
      </c>
      <c r="B21" s="6">
        <v>5</v>
      </c>
      <c r="C21" s="6">
        <v>12</v>
      </c>
      <c r="D21" s="6">
        <f t="shared" si="4"/>
        <v>15</v>
      </c>
      <c r="E21" s="6">
        <f t="shared" si="5"/>
        <v>17</v>
      </c>
      <c r="F21" s="6">
        <f t="shared" si="3"/>
        <v>20</v>
      </c>
      <c r="G21" s="6">
        <f t="shared" si="6"/>
        <v>3</v>
      </c>
      <c r="H21" s="6">
        <f>D21-MAX(F19,F20)</f>
        <v>0</v>
      </c>
      <c r="I21" s="6" t="s">
        <v>15</v>
      </c>
    </row>
    <row r="23" spans="1:13">
      <c r="B23" s="39"/>
      <c r="C23" s="40"/>
      <c r="D23" s="40"/>
      <c r="E23" s="40"/>
      <c r="F23" s="40"/>
      <c r="G23" s="40"/>
      <c r="H23" s="41"/>
    </row>
    <row r="24" spans="1:13">
      <c r="B24" s="42"/>
      <c r="C24" s="43"/>
      <c r="D24" s="43"/>
      <c r="E24" s="43"/>
      <c r="F24" s="43"/>
      <c r="G24" s="43"/>
      <c r="H24" s="44"/>
      <c r="M24" t="s">
        <v>144</v>
      </c>
    </row>
    <row r="25" spans="1:13">
      <c r="B25" s="42"/>
      <c r="C25" s="43"/>
      <c r="D25" s="43"/>
      <c r="E25" s="43"/>
      <c r="F25" s="43"/>
      <c r="G25" s="43"/>
      <c r="H25" s="44"/>
      <c r="M25" t="s">
        <v>145</v>
      </c>
    </row>
    <row r="26" spans="1:13">
      <c r="B26" s="42"/>
      <c r="C26" s="43"/>
      <c r="D26" s="43"/>
      <c r="E26" s="43"/>
      <c r="F26" s="43"/>
      <c r="G26" s="43"/>
      <c r="H26" s="44"/>
    </row>
    <row r="27" spans="1:13">
      <c r="B27" s="42"/>
      <c r="C27" s="43"/>
      <c r="D27" s="43"/>
      <c r="E27" s="43"/>
      <c r="F27" s="43"/>
      <c r="G27" s="43"/>
      <c r="H27" s="44"/>
    </row>
    <row r="28" spans="1:13">
      <c r="B28" s="42"/>
      <c r="C28" s="43"/>
      <c r="D28" s="43"/>
      <c r="E28" s="43"/>
      <c r="F28" s="43"/>
      <c r="G28" s="43"/>
      <c r="H28" s="44"/>
    </row>
    <row r="29" spans="1:13">
      <c r="B29" s="42"/>
      <c r="C29" s="43"/>
      <c r="D29" s="43"/>
      <c r="E29" s="43"/>
      <c r="F29" s="43"/>
      <c r="G29" s="43"/>
      <c r="H29" s="44"/>
    </row>
    <row r="30" spans="1:13">
      <c r="B30" s="42"/>
      <c r="C30" s="43"/>
      <c r="D30" s="43"/>
      <c r="E30" s="43"/>
      <c r="F30" s="43"/>
      <c r="G30" s="43"/>
      <c r="H30" s="44"/>
    </row>
    <row r="31" spans="1:13">
      <c r="B31" s="42"/>
      <c r="C31" s="43"/>
      <c r="D31" s="43"/>
      <c r="E31" s="43"/>
      <c r="F31" s="43"/>
      <c r="G31" s="43"/>
      <c r="H31" s="44"/>
    </row>
    <row r="32" spans="1:13">
      <c r="B32" s="42"/>
      <c r="C32" s="43"/>
      <c r="D32" s="43"/>
      <c r="E32" s="43"/>
      <c r="F32" s="43"/>
      <c r="G32" s="43"/>
      <c r="H32" s="44"/>
    </row>
    <row r="33" spans="2:8">
      <c r="B33" s="42"/>
      <c r="C33" s="43"/>
      <c r="D33" s="43"/>
      <c r="E33" s="43"/>
      <c r="F33" s="43"/>
      <c r="G33" s="43"/>
      <c r="H33" s="44"/>
    </row>
    <row r="34" spans="2:8">
      <c r="B34" s="42"/>
      <c r="C34" s="43"/>
      <c r="D34" s="43"/>
      <c r="E34" s="43"/>
      <c r="F34" s="43"/>
      <c r="G34" s="43"/>
      <c r="H34" s="44"/>
    </row>
    <row r="35" spans="2:8">
      <c r="B35" s="45"/>
      <c r="C35" s="46"/>
      <c r="D35" s="46"/>
      <c r="E35" s="46"/>
      <c r="F35" s="46"/>
      <c r="G35" s="46"/>
      <c r="H35" s="47"/>
    </row>
  </sheetData>
  <mergeCells count="2">
    <mergeCell ref="C3:F3"/>
    <mergeCell ref="C13:F1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I17" sqref="I17"/>
    </sheetView>
  </sheetViews>
  <sheetFormatPr baseColWidth="10" defaultColWidth="11" defaultRowHeight="15" x14ac:dyDescent="0"/>
  <cols>
    <col min="3" max="3" width="14" customWidth="1"/>
    <col min="4" max="4" width="13.33203125" customWidth="1"/>
  </cols>
  <sheetData>
    <row r="1" spans="1:7" ht="18">
      <c r="A1" s="36" t="s">
        <v>141</v>
      </c>
      <c r="B1" s="35"/>
      <c r="C1" s="35"/>
      <c r="D1" s="35"/>
      <c r="E1" s="35"/>
    </row>
    <row r="3" spans="1:7">
      <c r="A3" s="7" t="s">
        <v>22</v>
      </c>
      <c r="B3" s="7" t="s">
        <v>16</v>
      </c>
      <c r="C3" s="7" t="s">
        <v>18</v>
      </c>
      <c r="D3" s="7" t="s">
        <v>19</v>
      </c>
    </row>
    <row r="4" spans="1:7">
      <c r="A4" s="6">
        <v>1</v>
      </c>
      <c r="B4" s="6">
        <v>3</v>
      </c>
      <c r="C4" s="6">
        <f>0</f>
        <v>0</v>
      </c>
      <c r="D4" s="6">
        <f>C4+B4</f>
        <v>3</v>
      </c>
    </row>
    <row r="5" spans="1:7">
      <c r="A5" s="6">
        <v>2</v>
      </c>
      <c r="B5" s="6">
        <v>2</v>
      </c>
      <c r="C5" s="6">
        <f>C4+2</f>
        <v>2</v>
      </c>
      <c r="D5" s="6">
        <f t="shared" ref="D5:D9" si="0">C5+B5</f>
        <v>4</v>
      </c>
    </row>
    <row r="6" spans="1:7">
      <c r="A6" s="6">
        <v>3</v>
      </c>
      <c r="B6" s="6">
        <v>4</v>
      </c>
      <c r="C6" s="6">
        <f>C4+B4+2</f>
        <v>5</v>
      </c>
      <c r="D6" s="6">
        <f t="shared" si="0"/>
        <v>9</v>
      </c>
    </row>
    <row r="7" spans="1:7">
      <c r="A7" s="6">
        <v>4</v>
      </c>
      <c r="B7" s="6">
        <v>3</v>
      </c>
      <c r="C7" s="6">
        <f>MAX(C5+B5-1,C6+B6-B7)</f>
        <v>6</v>
      </c>
      <c r="D7" s="6">
        <f t="shared" si="0"/>
        <v>9</v>
      </c>
    </row>
    <row r="8" spans="1:7">
      <c r="A8" s="6">
        <v>5</v>
      </c>
      <c r="B8" s="6">
        <v>1</v>
      </c>
      <c r="C8" s="6">
        <f>C6+B6-1</f>
        <v>8</v>
      </c>
      <c r="D8" s="6">
        <f t="shared" si="0"/>
        <v>9</v>
      </c>
    </row>
    <row r="9" spans="1:7">
      <c r="A9" s="6">
        <v>6</v>
      </c>
      <c r="B9" s="6">
        <v>2</v>
      </c>
      <c r="C9" s="6">
        <f>MAX(C7+1,C8+B8-5)</f>
        <v>7</v>
      </c>
      <c r="D9" s="6">
        <f t="shared" si="0"/>
        <v>9</v>
      </c>
    </row>
    <row r="10" spans="1:7">
      <c r="A10" s="6"/>
      <c r="B10" s="6"/>
      <c r="C10" s="6" t="s">
        <v>21</v>
      </c>
      <c r="D10" s="7">
        <f>MAX(D4:D9)</f>
        <v>9</v>
      </c>
    </row>
    <row r="12" spans="1:7">
      <c r="A12" t="s">
        <v>20</v>
      </c>
    </row>
    <row r="15" spans="1:7">
      <c r="B15" s="39"/>
      <c r="C15" s="40"/>
      <c r="D15" s="40"/>
      <c r="E15" s="40"/>
      <c r="F15" s="40"/>
      <c r="G15" s="41"/>
    </row>
    <row r="16" spans="1:7">
      <c r="B16" s="42"/>
      <c r="C16" s="43"/>
      <c r="D16" s="43"/>
      <c r="E16" s="43"/>
      <c r="F16" s="43"/>
      <c r="G16" s="44"/>
    </row>
    <row r="17" spans="2:7">
      <c r="B17" s="42"/>
      <c r="C17" s="43"/>
      <c r="D17" s="43"/>
      <c r="E17" s="43"/>
      <c r="F17" s="43"/>
      <c r="G17" s="44"/>
    </row>
    <row r="18" spans="2:7">
      <c r="B18" s="42"/>
      <c r="C18" s="43"/>
      <c r="D18" s="43"/>
      <c r="E18" s="43"/>
      <c r="F18" s="43"/>
      <c r="G18" s="44"/>
    </row>
    <row r="19" spans="2:7">
      <c r="B19" s="42"/>
      <c r="C19" s="43"/>
      <c r="D19" s="43"/>
      <c r="E19" s="43"/>
      <c r="F19" s="43"/>
      <c r="G19" s="44"/>
    </row>
    <row r="20" spans="2:7">
      <c r="B20" s="42"/>
      <c r="C20" s="43"/>
      <c r="D20" s="43"/>
      <c r="E20" s="43"/>
      <c r="F20" s="43"/>
      <c r="G20" s="44"/>
    </row>
    <row r="21" spans="2:7">
      <c r="B21" s="42"/>
      <c r="C21" s="43"/>
      <c r="D21" s="43"/>
      <c r="E21" s="43"/>
      <c r="F21" s="43"/>
      <c r="G21" s="44"/>
    </row>
    <row r="22" spans="2:7">
      <c r="B22" s="42"/>
      <c r="C22" s="43"/>
      <c r="D22" s="43"/>
      <c r="E22" s="43"/>
      <c r="F22" s="43"/>
      <c r="G22" s="44"/>
    </row>
    <row r="23" spans="2:7">
      <c r="B23" s="42"/>
      <c r="C23" s="43"/>
      <c r="D23" s="43"/>
      <c r="E23" s="43"/>
      <c r="F23" s="43"/>
      <c r="G23" s="44"/>
    </row>
    <row r="24" spans="2:7">
      <c r="B24" s="42"/>
      <c r="C24" s="43"/>
      <c r="D24" s="43"/>
      <c r="E24" s="43"/>
      <c r="F24" s="43"/>
      <c r="G24" s="44"/>
    </row>
    <row r="25" spans="2:7">
      <c r="B25" s="42"/>
      <c r="C25" s="43"/>
      <c r="D25" s="43"/>
      <c r="E25" s="43"/>
      <c r="F25" s="43"/>
      <c r="G25" s="44"/>
    </row>
    <row r="26" spans="2:7">
      <c r="B26" s="42"/>
      <c r="C26" s="43"/>
      <c r="D26" s="43"/>
      <c r="E26" s="43"/>
      <c r="F26" s="43"/>
      <c r="G26" s="44"/>
    </row>
    <row r="27" spans="2:7">
      <c r="B27" s="42"/>
      <c r="C27" s="43"/>
      <c r="D27" s="43"/>
      <c r="E27" s="43"/>
      <c r="F27" s="43"/>
      <c r="G27" s="44"/>
    </row>
    <row r="28" spans="2:7">
      <c r="B28" s="45"/>
      <c r="C28" s="46"/>
      <c r="D28" s="46"/>
      <c r="E28" s="46"/>
      <c r="F28" s="46"/>
      <c r="G28" s="47"/>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sqref="A1:XFD1"/>
    </sheetView>
  </sheetViews>
  <sheetFormatPr baseColWidth="10" defaultColWidth="11" defaultRowHeight="15" x14ac:dyDescent="0"/>
  <sheetData>
    <row r="1" spans="1:6" ht="18">
      <c r="A1" s="36" t="s">
        <v>147</v>
      </c>
      <c r="B1" s="37"/>
      <c r="C1" s="37"/>
      <c r="D1" s="37"/>
      <c r="E1" s="37"/>
      <c r="F1" s="35"/>
    </row>
    <row r="3" spans="1:6">
      <c r="A3" s="7" t="s">
        <v>22</v>
      </c>
      <c r="B3" s="187" t="s">
        <v>16</v>
      </c>
      <c r="C3" s="187"/>
      <c r="D3" s="187"/>
      <c r="E3" s="7" t="s">
        <v>26</v>
      </c>
      <c r="F3" s="7" t="s">
        <v>27</v>
      </c>
    </row>
    <row r="4" spans="1:6">
      <c r="A4" s="6"/>
      <c r="B4" s="7" t="s">
        <v>23</v>
      </c>
      <c r="C4" s="7" t="s">
        <v>24</v>
      </c>
      <c r="D4" s="7" t="s">
        <v>25</v>
      </c>
      <c r="E4" s="7" t="s">
        <v>16</v>
      </c>
      <c r="F4" s="7" t="s">
        <v>28</v>
      </c>
    </row>
    <row r="5" spans="1:6">
      <c r="A5" s="6">
        <v>1</v>
      </c>
      <c r="B5" s="6">
        <v>1</v>
      </c>
      <c r="C5" s="6">
        <v>4</v>
      </c>
      <c r="D5" s="6">
        <v>7</v>
      </c>
      <c r="E5" s="11">
        <f t="shared" ref="E5:E10" si="0">(B5+4*C5+D5)/6</f>
        <v>4</v>
      </c>
      <c r="F5" s="11">
        <f t="shared" ref="F5:F10" si="1">(D5-B5)/6</f>
        <v>1</v>
      </c>
    </row>
    <row r="6" spans="1:6">
      <c r="A6" s="6">
        <v>2</v>
      </c>
      <c r="B6" s="6">
        <v>4</v>
      </c>
      <c r="C6" s="6">
        <v>5</v>
      </c>
      <c r="D6" s="6">
        <v>7</v>
      </c>
      <c r="E6" s="11">
        <f t="shared" si="0"/>
        <v>5.166666666666667</v>
      </c>
      <c r="F6" s="11">
        <f t="shared" si="1"/>
        <v>0.5</v>
      </c>
    </row>
    <row r="7" spans="1:6">
      <c r="A7" s="6">
        <v>3</v>
      </c>
      <c r="B7" s="6">
        <v>1.5</v>
      </c>
      <c r="C7" s="6">
        <v>2.5</v>
      </c>
      <c r="D7" s="6">
        <v>3</v>
      </c>
      <c r="E7" s="11">
        <f t="shared" si="0"/>
        <v>2.4166666666666665</v>
      </c>
      <c r="F7" s="11">
        <f t="shared" si="1"/>
        <v>0.25</v>
      </c>
    </row>
    <row r="8" spans="1:6">
      <c r="A8" s="6">
        <v>4</v>
      </c>
      <c r="B8" s="6">
        <v>1</v>
      </c>
      <c r="C8" s="6">
        <v>6</v>
      </c>
      <c r="D8" s="6">
        <v>13</v>
      </c>
      <c r="E8" s="11">
        <f t="shared" si="0"/>
        <v>6.333333333333333</v>
      </c>
      <c r="F8" s="11">
        <f t="shared" si="1"/>
        <v>2</v>
      </c>
    </row>
    <row r="9" spans="1:6">
      <c r="A9" s="6">
        <v>5</v>
      </c>
      <c r="B9" s="6">
        <v>0.5</v>
      </c>
      <c r="C9" s="6">
        <v>2</v>
      </c>
      <c r="D9" s="6">
        <v>8.5</v>
      </c>
      <c r="E9" s="11">
        <f t="shared" si="0"/>
        <v>2.8333333333333335</v>
      </c>
      <c r="F9" s="11">
        <f t="shared" si="1"/>
        <v>1.3333333333333333</v>
      </c>
    </row>
    <row r="10" spans="1:6">
      <c r="A10" s="6">
        <v>6</v>
      </c>
      <c r="B10" s="6">
        <v>1</v>
      </c>
      <c r="C10" s="6">
        <v>4</v>
      </c>
      <c r="D10" s="6">
        <v>4</v>
      </c>
      <c r="E10" s="11">
        <f t="shared" si="0"/>
        <v>3.5</v>
      </c>
      <c r="F10" s="11">
        <f t="shared" si="1"/>
        <v>0.5</v>
      </c>
    </row>
    <row r="13" spans="1:6">
      <c r="D13" t="s">
        <v>29</v>
      </c>
      <c r="E13" t="s">
        <v>30</v>
      </c>
    </row>
    <row r="14" spans="1:6">
      <c r="D14" t="s">
        <v>31</v>
      </c>
      <c r="E14" s="10">
        <f>E5+E6+E8+E10</f>
        <v>19</v>
      </c>
    </row>
    <row r="15" spans="1:6">
      <c r="D15" t="s">
        <v>32</v>
      </c>
      <c r="E15" s="10">
        <f>SQRT(F5^2+F6^2+F8^2+F10^2)</f>
        <v>2.3452078799117149</v>
      </c>
    </row>
    <row r="17" spans="4:5">
      <c r="D17" s="2" t="s">
        <v>33</v>
      </c>
    </row>
    <row r="18" spans="4:5">
      <c r="D18" t="s">
        <v>146</v>
      </c>
      <c r="E18" s="10">
        <f>(21-19)/E15</f>
        <v>0.85280286542244166</v>
      </c>
    </row>
    <row r="19" spans="4:5">
      <c r="D19" t="s">
        <v>35</v>
      </c>
      <c r="E19" s="10">
        <f>NORMDIST(21,E14,E15,1)</f>
        <v>0.80311568267850364</v>
      </c>
    </row>
    <row r="20" spans="4:5">
      <c r="D20" t="s">
        <v>34</v>
      </c>
      <c r="E20" s="10">
        <f>NORMDIST(E18,0,1,1)</f>
        <v>0.80311568267850364</v>
      </c>
    </row>
    <row r="22" spans="4:5">
      <c r="D22" t="s">
        <v>36</v>
      </c>
    </row>
    <row r="23" spans="4:5">
      <c r="D23" t="s">
        <v>37</v>
      </c>
      <c r="E23" s="10">
        <f>NORMINV(0.9,E14,E15)</f>
        <v>22.005504830028393</v>
      </c>
    </row>
  </sheetData>
  <mergeCells count="1">
    <mergeCell ref="B3:D3"/>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heetViews>
  <sheetFormatPr baseColWidth="10" defaultColWidth="11" defaultRowHeight="15" x14ac:dyDescent="0"/>
  <cols>
    <col min="1" max="4" width="13.6640625" customWidth="1"/>
    <col min="5" max="5" width="14.1640625" customWidth="1"/>
    <col min="6" max="6" width="15.5" customWidth="1"/>
    <col min="7" max="7" width="24.83203125" customWidth="1"/>
  </cols>
  <sheetData>
    <row r="1" spans="1:7" ht="18">
      <c r="A1" s="36" t="s">
        <v>159</v>
      </c>
      <c r="B1" s="37"/>
      <c r="C1" s="37"/>
      <c r="D1" s="37"/>
      <c r="E1" s="37"/>
      <c r="F1" s="35"/>
      <c r="G1" s="35"/>
    </row>
    <row r="3" spans="1:7">
      <c r="A3" s="28" t="s">
        <v>22</v>
      </c>
      <c r="B3" s="28" t="s">
        <v>16</v>
      </c>
      <c r="C3" s="28" t="s">
        <v>18</v>
      </c>
      <c r="D3" s="28" t="s">
        <v>19</v>
      </c>
      <c r="E3" s="28" t="s">
        <v>150</v>
      </c>
      <c r="F3" s="28" t="s">
        <v>151</v>
      </c>
      <c r="G3" s="28" t="s">
        <v>152</v>
      </c>
    </row>
    <row r="4" spans="1:7">
      <c r="A4" s="6" t="s">
        <v>142</v>
      </c>
      <c r="B4" s="6">
        <v>0</v>
      </c>
      <c r="C4" s="6">
        <v>0</v>
      </c>
      <c r="D4" s="6">
        <f t="shared" ref="D4:D11" si="0">C4+B4</f>
        <v>0</v>
      </c>
      <c r="E4" s="6">
        <v>0</v>
      </c>
      <c r="F4" s="6" t="s">
        <v>114</v>
      </c>
      <c r="G4" s="6" t="s">
        <v>114</v>
      </c>
    </row>
    <row r="5" spans="1:7">
      <c r="A5" s="6">
        <v>1</v>
      </c>
      <c r="B5" s="6">
        <v>1</v>
      </c>
      <c r="C5" s="6">
        <f>C4</f>
        <v>0</v>
      </c>
      <c r="D5" s="6">
        <f t="shared" si="0"/>
        <v>1</v>
      </c>
      <c r="E5" s="6">
        <v>3</v>
      </c>
      <c r="F5" s="6">
        <f t="shared" ref="F5:F10" si="1">E5*B5</f>
        <v>3</v>
      </c>
      <c r="G5" s="6">
        <f>F5+F7</f>
        <v>6</v>
      </c>
    </row>
    <row r="6" spans="1:7">
      <c r="A6" s="6">
        <v>2</v>
      </c>
      <c r="B6" s="6">
        <v>2</v>
      </c>
      <c r="C6" s="6">
        <f>C4</f>
        <v>0</v>
      </c>
      <c r="D6" s="6">
        <f t="shared" si="0"/>
        <v>2</v>
      </c>
      <c r="E6" s="6">
        <v>2</v>
      </c>
      <c r="F6" s="6">
        <f t="shared" si="1"/>
        <v>4</v>
      </c>
      <c r="G6" s="6">
        <f>F6+F8</f>
        <v>13</v>
      </c>
    </row>
    <row r="7" spans="1:7">
      <c r="A7" s="6">
        <v>3</v>
      </c>
      <c r="B7" s="6">
        <v>3</v>
      </c>
      <c r="C7" s="6">
        <f>C5+B5</f>
        <v>1</v>
      </c>
      <c r="D7" s="6">
        <f t="shared" si="0"/>
        <v>4</v>
      </c>
      <c r="E7" s="6">
        <v>1</v>
      </c>
      <c r="F7" s="6">
        <f t="shared" si="1"/>
        <v>3</v>
      </c>
      <c r="G7" s="6">
        <f>F7+F9+F10</f>
        <v>15</v>
      </c>
    </row>
    <row r="8" spans="1:7">
      <c r="A8" s="6">
        <v>4</v>
      </c>
      <c r="B8" s="6">
        <v>3</v>
      </c>
      <c r="C8" s="6">
        <f>C6+B6</f>
        <v>2</v>
      </c>
      <c r="D8" s="6">
        <f t="shared" si="0"/>
        <v>5</v>
      </c>
      <c r="E8" s="6">
        <v>3</v>
      </c>
      <c r="F8" s="6">
        <f t="shared" si="1"/>
        <v>9</v>
      </c>
      <c r="G8" s="6">
        <f>F8+F10</f>
        <v>12</v>
      </c>
    </row>
    <row r="9" spans="1:7">
      <c r="A9" s="6">
        <v>5</v>
      </c>
      <c r="B9" s="6">
        <v>3</v>
      </c>
      <c r="C9" s="6">
        <f>C7+B7</f>
        <v>4</v>
      </c>
      <c r="D9" s="6">
        <f t="shared" si="0"/>
        <v>7</v>
      </c>
      <c r="E9" s="6">
        <v>3</v>
      </c>
      <c r="F9" s="6">
        <f t="shared" si="1"/>
        <v>9</v>
      </c>
      <c r="G9" s="6">
        <f>F9</f>
        <v>9</v>
      </c>
    </row>
    <row r="10" spans="1:7">
      <c r="A10" s="6">
        <v>6</v>
      </c>
      <c r="B10" s="6">
        <v>3</v>
      </c>
      <c r="C10" s="6">
        <f>MAX(C7+B7,C8+B8)</f>
        <v>5</v>
      </c>
      <c r="D10" s="6">
        <f t="shared" si="0"/>
        <v>8</v>
      </c>
      <c r="E10" s="6">
        <v>1</v>
      </c>
      <c r="F10" s="6">
        <f t="shared" si="1"/>
        <v>3</v>
      </c>
      <c r="G10" s="6">
        <f>F10</f>
        <v>3</v>
      </c>
    </row>
    <row r="11" spans="1:7">
      <c r="A11" s="6" t="s">
        <v>148</v>
      </c>
      <c r="B11" s="6">
        <v>0</v>
      </c>
      <c r="C11" s="6">
        <f>MAX(C9+B9,C10+B10)</f>
        <v>8</v>
      </c>
      <c r="D11" s="6">
        <f t="shared" si="0"/>
        <v>8</v>
      </c>
      <c r="E11" s="6">
        <v>0</v>
      </c>
      <c r="F11" s="6" t="s">
        <v>114</v>
      </c>
      <c r="G11" s="6" t="s">
        <v>114</v>
      </c>
    </row>
    <row r="14" spans="1:7">
      <c r="B14" s="2" t="s">
        <v>149</v>
      </c>
    </row>
    <row r="15" spans="1:7">
      <c r="B15" t="s">
        <v>154</v>
      </c>
    </row>
    <row r="17" spans="2:7">
      <c r="B17" s="2" t="s">
        <v>153</v>
      </c>
    </row>
    <row r="18" spans="2:7">
      <c r="B18" t="s">
        <v>155</v>
      </c>
    </row>
    <row r="19" spans="2:7">
      <c r="B19" t="s">
        <v>157</v>
      </c>
    </row>
    <row r="20" spans="2:7">
      <c r="B20" t="s">
        <v>158</v>
      </c>
    </row>
    <row r="21" spans="2:7">
      <c r="B21" t="s">
        <v>156</v>
      </c>
    </row>
    <row r="24" spans="2:7">
      <c r="B24" s="39"/>
      <c r="C24" s="40"/>
      <c r="D24" s="40"/>
      <c r="E24" s="40"/>
      <c r="F24" s="40"/>
      <c r="G24" s="41"/>
    </row>
    <row r="25" spans="2:7">
      <c r="B25" s="42"/>
      <c r="C25" s="43"/>
      <c r="D25" s="43"/>
      <c r="E25" s="43"/>
      <c r="F25" s="43"/>
      <c r="G25" s="44"/>
    </row>
    <row r="26" spans="2:7">
      <c r="B26" s="42"/>
      <c r="C26" s="43"/>
      <c r="D26" s="43"/>
      <c r="E26" s="43"/>
      <c r="F26" s="43"/>
      <c r="G26" s="44"/>
    </row>
    <row r="27" spans="2:7">
      <c r="B27" s="42"/>
      <c r="C27" s="43"/>
      <c r="D27" s="43"/>
      <c r="E27" s="43"/>
      <c r="F27" s="43"/>
      <c r="G27" s="44"/>
    </row>
    <row r="28" spans="2:7">
      <c r="B28" s="42"/>
      <c r="C28" s="43"/>
      <c r="D28" s="43"/>
      <c r="E28" s="43"/>
      <c r="F28" s="43"/>
      <c r="G28" s="44"/>
    </row>
    <row r="29" spans="2:7">
      <c r="B29" s="42"/>
      <c r="C29" s="43"/>
      <c r="D29" s="43"/>
      <c r="E29" s="43"/>
      <c r="F29" s="43"/>
      <c r="G29" s="44"/>
    </row>
    <row r="30" spans="2:7">
      <c r="B30" s="42"/>
      <c r="C30" s="43"/>
      <c r="D30" s="43"/>
      <c r="E30" s="43"/>
      <c r="F30" s="43"/>
      <c r="G30" s="44"/>
    </row>
    <row r="31" spans="2:7">
      <c r="B31" s="42"/>
      <c r="C31" s="43"/>
      <c r="D31" s="43"/>
      <c r="E31" s="43"/>
      <c r="F31" s="43"/>
      <c r="G31" s="44"/>
    </row>
    <row r="32" spans="2:7">
      <c r="B32" s="42"/>
      <c r="C32" s="43"/>
      <c r="D32" s="43"/>
      <c r="E32" s="43"/>
      <c r="F32" s="43"/>
      <c r="G32" s="44"/>
    </row>
    <row r="33" spans="2:7">
      <c r="B33" s="42"/>
      <c r="C33" s="43"/>
      <c r="D33" s="43"/>
      <c r="E33" s="43"/>
      <c r="F33" s="43"/>
      <c r="G33" s="44"/>
    </row>
    <row r="34" spans="2:7">
      <c r="B34" s="42"/>
      <c r="C34" s="43"/>
      <c r="D34" s="43"/>
      <c r="E34" s="43"/>
      <c r="F34" s="43"/>
      <c r="G34" s="44"/>
    </row>
    <row r="35" spans="2:7">
      <c r="B35" s="42"/>
      <c r="C35" s="43"/>
      <c r="D35" s="43"/>
      <c r="E35" s="43"/>
      <c r="F35" s="43"/>
      <c r="G35" s="44"/>
    </row>
    <row r="36" spans="2:7">
      <c r="B36" s="42"/>
      <c r="C36" s="43"/>
      <c r="D36" s="43"/>
      <c r="E36" s="43"/>
      <c r="F36" s="43"/>
      <c r="G36" s="44"/>
    </row>
    <row r="37" spans="2:7">
      <c r="B37" s="42"/>
      <c r="C37" s="43"/>
      <c r="D37" s="43"/>
      <c r="E37" s="43"/>
      <c r="F37" s="43"/>
      <c r="G37" s="44"/>
    </row>
    <row r="38" spans="2:7">
      <c r="B38" s="42"/>
      <c r="C38" s="43"/>
      <c r="D38" s="43"/>
      <c r="E38" s="43"/>
      <c r="F38" s="43"/>
      <c r="G38" s="44"/>
    </row>
    <row r="39" spans="2:7">
      <c r="B39" s="45"/>
      <c r="C39" s="46"/>
      <c r="D39" s="46"/>
      <c r="E39" s="46"/>
      <c r="F39" s="46"/>
      <c r="G39" s="47"/>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4"/>
  <sheetViews>
    <sheetView topLeftCell="A47" workbookViewId="0">
      <selection activeCell="J93" sqref="J93"/>
    </sheetView>
  </sheetViews>
  <sheetFormatPr baseColWidth="10" defaultColWidth="11" defaultRowHeight="15" x14ac:dyDescent="0"/>
  <cols>
    <col min="1" max="14" width="4.83203125" customWidth="1"/>
    <col min="15" max="15" width="5.5" customWidth="1"/>
  </cols>
  <sheetData>
    <row r="1" spans="1:14" ht="18">
      <c r="A1" s="36" t="s">
        <v>286</v>
      </c>
      <c r="B1" s="37"/>
      <c r="C1" s="37"/>
      <c r="D1" s="37"/>
      <c r="E1" s="37"/>
      <c r="F1" s="35"/>
      <c r="G1" s="35"/>
      <c r="H1" s="35"/>
      <c r="I1" s="35"/>
      <c r="J1" s="35"/>
      <c r="K1" s="35"/>
      <c r="L1" s="35"/>
      <c r="M1" s="35"/>
      <c r="N1" s="35"/>
    </row>
    <row r="3" spans="1:14">
      <c r="A3" s="111" t="s">
        <v>207</v>
      </c>
      <c r="B3" s="112"/>
      <c r="C3" s="112"/>
      <c r="D3" s="3"/>
      <c r="E3" s="3"/>
      <c r="F3" s="3"/>
      <c r="G3" s="3"/>
      <c r="H3" s="3"/>
      <c r="I3" s="3"/>
      <c r="J3" s="3"/>
      <c r="K3" s="3"/>
      <c r="L3" s="3"/>
      <c r="M3" s="3"/>
    </row>
    <row r="4" spans="1:14">
      <c r="A4" s="3"/>
      <c r="B4" s="3"/>
      <c r="C4" s="3"/>
      <c r="D4" s="3"/>
      <c r="E4" s="3"/>
      <c r="F4" s="3"/>
      <c r="G4" s="3"/>
      <c r="H4" s="3"/>
      <c r="I4" s="3"/>
      <c r="J4" s="3"/>
      <c r="K4" s="3"/>
      <c r="L4" s="3"/>
      <c r="M4" s="3"/>
    </row>
    <row r="5" spans="1:14">
      <c r="A5" s="3"/>
      <c r="B5" s="116"/>
      <c r="C5" s="117"/>
      <c r="D5" s="117"/>
      <c r="E5" s="117"/>
      <c r="F5" s="117"/>
      <c r="G5" s="117"/>
      <c r="H5" s="117"/>
      <c r="I5" s="117"/>
      <c r="J5" s="117"/>
      <c r="K5" s="117"/>
      <c r="L5" s="117"/>
      <c r="M5" s="117"/>
      <c r="N5" s="41"/>
    </row>
    <row r="6" spans="1:14">
      <c r="A6" s="3"/>
      <c r="B6" s="113"/>
      <c r="C6" s="119"/>
      <c r="D6" s="119"/>
      <c r="E6" s="119"/>
      <c r="F6" s="119"/>
      <c r="G6" s="118"/>
      <c r="H6" s="118"/>
      <c r="I6" s="118"/>
      <c r="J6" s="118"/>
      <c r="K6" s="118"/>
      <c r="L6" s="118"/>
      <c r="M6" s="118"/>
      <c r="N6" s="44"/>
    </row>
    <row r="7" spans="1:14">
      <c r="A7" s="3"/>
      <c r="B7" s="113"/>
      <c r="C7" s="119"/>
      <c r="D7" s="119"/>
      <c r="E7" s="119"/>
      <c r="F7" s="119"/>
      <c r="G7" s="118"/>
      <c r="H7" s="118"/>
      <c r="I7" s="118"/>
      <c r="J7" s="118"/>
      <c r="K7" s="118"/>
      <c r="L7" s="118"/>
      <c r="M7" s="118"/>
      <c r="N7" s="44"/>
    </row>
    <row r="8" spans="1:14">
      <c r="A8" s="3"/>
      <c r="B8" s="113"/>
      <c r="C8" s="119"/>
      <c r="D8" s="119"/>
      <c r="E8" s="119"/>
      <c r="F8" s="119"/>
      <c r="G8" s="118"/>
      <c r="H8" s="118"/>
      <c r="I8" s="118"/>
      <c r="J8" s="118"/>
      <c r="K8" s="118"/>
      <c r="L8" s="118"/>
      <c r="M8" s="118"/>
      <c r="N8" s="44"/>
    </row>
    <row r="9" spans="1:14">
      <c r="A9" s="3"/>
      <c r="B9" s="113"/>
      <c r="C9" s="119"/>
      <c r="D9" s="119"/>
      <c r="E9" s="119"/>
      <c r="F9" s="119"/>
      <c r="G9" s="118"/>
      <c r="H9" s="118"/>
      <c r="I9" s="118"/>
      <c r="J9" s="118"/>
      <c r="K9" s="118"/>
      <c r="L9" s="118"/>
      <c r="M9" s="118"/>
      <c r="N9" s="44"/>
    </row>
    <row r="10" spans="1:14">
      <c r="A10" s="3"/>
      <c r="B10" s="113"/>
      <c r="C10" s="119"/>
      <c r="D10" s="119"/>
      <c r="E10" s="119"/>
      <c r="F10" s="119"/>
      <c r="G10" s="118"/>
      <c r="H10" s="118"/>
      <c r="I10" s="118"/>
      <c r="J10" s="118"/>
      <c r="K10" s="118"/>
      <c r="L10" s="118"/>
      <c r="M10" s="118"/>
      <c r="N10" s="44"/>
    </row>
    <row r="11" spans="1:14">
      <c r="A11" s="3"/>
      <c r="B11" s="113"/>
      <c r="C11" s="119"/>
      <c r="D11" s="119"/>
      <c r="E11" s="119"/>
      <c r="F11" s="119"/>
      <c r="G11" s="118"/>
      <c r="H11" s="118"/>
      <c r="I11" s="118"/>
      <c r="J11" s="118"/>
      <c r="K11" s="118"/>
      <c r="L11" s="118"/>
      <c r="M11" s="118"/>
      <c r="N11" s="44"/>
    </row>
    <row r="12" spans="1:14">
      <c r="A12" s="3"/>
      <c r="B12" s="113"/>
      <c r="C12" s="119"/>
      <c r="D12" s="119"/>
      <c r="E12" s="119"/>
      <c r="F12" s="119"/>
      <c r="G12" s="118"/>
      <c r="H12" s="118"/>
      <c r="I12" s="118"/>
      <c r="J12" s="118"/>
      <c r="K12" s="118"/>
      <c r="L12" s="118"/>
      <c r="M12" s="118"/>
      <c r="N12" s="44"/>
    </row>
    <row r="13" spans="1:14">
      <c r="A13" s="3"/>
      <c r="B13" s="113"/>
      <c r="C13" s="119"/>
      <c r="D13" s="119"/>
      <c r="E13" s="119"/>
      <c r="F13" s="119"/>
      <c r="G13" s="118"/>
      <c r="H13" s="118"/>
      <c r="I13" s="118"/>
      <c r="J13" s="118"/>
      <c r="K13" s="118"/>
      <c r="L13" s="118"/>
      <c r="M13" s="118"/>
      <c r="N13" s="44"/>
    </row>
    <row r="14" spans="1:14">
      <c r="A14" s="3"/>
      <c r="B14" s="113"/>
      <c r="C14" s="119"/>
      <c r="D14" s="119"/>
      <c r="E14" s="119"/>
      <c r="F14" s="119"/>
      <c r="G14" s="118"/>
      <c r="H14" s="118"/>
      <c r="I14" s="118"/>
      <c r="J14" s="118"/>
      <c r="K14" s="118"/>
      <c r="L14" s="118"/>
      <c r="M14" s="118"/>
      <c r="N14" s="44"/>
    </row>
    <row r="15" spans="1:14">
      <c r="A15" s="3"/>
      <c r="B15" s="113"/>
      <c r="C15" s="119"/>
      <c r="D15" s="119"/>
      <c r="E15" s="119"/>
      <c r="F15" s="119"/>
      <c r="G15" s="118"/>
      <c r="H15" s="118"/>
      <c r="I15" s="118"/>
      <c r="J15" s="118"/>
      <c r="K15" s="118"/>
      <c r="L15" s="118"/>
      <c r="M15" s="118"/>
      <c r="N15" s="44"/>
    </row>
    <row r="16" spans="1:14">
      <c r="A16" s="3"/>
      <c r="B16" s="113"/>
      <c r="C16" s="119"/>
      <c r="D16" s="119"/>
      <c r="E16" s="119"/>
      <c r="F16" s="119"/>
      <c r="G16" s="118"/>
      <c r="H16" s="118"/>
      <c r="I16" s="118"/>
      <c r="J16" s="118"/>
      <c r="K16" s="118"/>
      <c r="L16" s="118"/>
      <c r="M16" s="118"/>
      <c r="N16" s="44"/>
    </row>
    <row r="17" spans="1:14">
      <c r="A17" s="3"/>
      <c r="B17" s="114"/>
      <c r="C17" s="115"/>
      <c r="D17" s="115"/>
      <c r="E17" s="115"/>
      <c r="F17" s="115"/>
      <c r="G17" s="120"/>
      <c r="H17" s="120"/>
      <c r="I17" s="120"/>
      <c r="J17" s="120"/>
      <c r="K17" s="120"/>
      <c r="L17" s="120"/>
      <c r="M17" s="120"/>
      <c r="N17" s="47"/>
    </row>
    <row r="18" spans="1:14">
      <c r="A18" s="3"/>
      <c r="B18" s="3"/>
      <c r="C18" s="3"/>
      <c r="D18" s="3"/>
      <c r="E18" s="3"/>
      <c r="F18" s="3"/>
      <c r="G18" s="3"/>
      <c r="H18" s="3"/>
      <c r="I18" s="3"/>
      <c r="J18" s="3"/>
      <c r="K18" s="3"/>
      <c r="L18" s="3"/>
      <c r="M18" s="3"/>
    </row>
    <row r="19" spans="1:14">
      <c r="A19" s="3" t="s">
        <v>278</v>
      </c>
      <c r="B19" s="3"/>
      <c r="C19" s="3"/>
      <c r="D19" s="3"/>
      <c r="E19" s="3"/>
      <c r="F19" s="3"/>
      <c r="G19" s="3"/>
      <c r="H19" s="3"/>
      <c r="I19" s="3"/>
      <c r="J19" s="3"/>
      <c r="K19" s="3"/>
      <c r="L19" s="3"/>
      <c r="M19" s="3"/>
    </row>
    <row r="20" spans="1:14">
      <c r="A20" s="3" t="s">
        <v>279</v>
      </c>
      <c r="B20" s="3"/>
      <c r="C20" s="3"/>
      <c r="D20" s="3"/>
      <c r="E20" s="3"/>
      <c r="F20" s="3"/>
      <c r="G20" s="3"/>
      <c r="H20" s="3"/>
      <c r="I20" s="3"/>
      <c r="J20" s="3"/>
      <c r="K20" s="3"/>
      <c r="L20" s="3"/>
      <c r="M20" s="3"/>
    </row>
    <row r="21" spans="1:14">
      <c r="A21" s="3"/>
      <c r="B21" s="3"/>
      <c r="C21" s="3"/>
      <c r="D21" s="3"/>
      <c r="E21" s="3"/>
      <c r="F21" s="3"/>
      <c r="G21" s="3"/>
      <c r="H21" s="3"/>
      <c r="I21" s="3"/>
      <c r="J21" s="3"/>
      <c r="K21" s="3"/>
      <c r="L21" s="3"/>
      <c r="M21" s="3"/>
    </row>
    <row r="22" spans="1:14">
      <c r="A22" s="3"/>
      <c r="B22" s="3"/>
      <c r="C22" s="3"/>
      <c r="D22" s="3"/>
      <c r="E22" s="3"/>
      <c r="F22" s="3"/>
      <c r="G22" s="3"/>
      <c r="H22" s="3"/>
      <c r="I22" s="3"/>
      <c r="J22" s="3"/>
      <c r="K22" s="3"/>
      <c r="L22" s="3"/>
      <c r="M22" s="3"/>
    </row>
    <row r="23" spans="1:14">
      <c r="A23" s="3"/>
      <c r="B23" s="3"/>
      <c r="C23" s="3"/>
      <c r="D23" s="3"/>
      <c r="E23" s="3"/>
      <c r="F23" s="3"/>
      <c r="G23" s="3"/>
      <c r="H23" s="3"/>
      <c r="I23" t="s">
        <v>166</v>
      </c>
      <c r="L23" s="3"/>
      <c r="M23" s="3"/>
    </row>
    <row r="24" spans="1:14">
      <c r="A24" s="3"/>
      <c r="B24" s="3"/>
      <c r="C24" s="3"/>
      <c r="D24" s="3"/>
      <c r="E24" s="3"/>
      <c r="F24" s="3"/>
      <c r="G24" s="3"/>
      <c r="H24" s="3"/>
      <c r="J24" t="s">
        <v>167</v>
      </c>
      <c r="L24" s="3"/>
      <c r="M24" s="3"/>
    </row>
    <row r="25" spans="1:14">
      <c r="A25" s="3"/>
      <c r="B25" s="3"/>
      <c r="C25" s="3"/>
      <c r="D25" s="3"/>
      <c r="E25" s="3"/>
      <c r="F25" s="3"/>
      <c r="G25" s="3"/>
      <c r="H25" s="3"/>
      <c r="J25" t="s">
        <v>168</v>
      </c>
      <c r="L25" s="3"/>
      <c r="M25" s="3"/>
    </row>
    <row r="26" spans="1:14">
      <c r="A26" s="3"/>
      <c r="B26" s="3"/>
      <c r="C26" s="3"/>
      <c r="D26" s="3"/>
      <c r="E26" s="3"/>
      <c r="F26" s="3"/>
      <c r="G26" s="3"/>
      <c r="H26" s="3"/>
      <c r="I26" s="3"/>
      <c r="J26" s="3"/>
      <c r="K26" s="3"/>
      <c r="L26" s="3"/>
      <c r="M26" s="3"/>
    </row>
    <row r="27" spans="1:14">
      <c r="A27" s="3"/>
      <c r="B27" s="3"/>
      <c r="C27" s="3"/>
      <c r="D27" s="3"/>
      <c r="E27" s="3"/>
      <c r="F27" s="3"/>
      <c r="G27" s="3"/>
      <c r="H27" s="3"/>
      <c r="I27" s="3"/>
      <c r="J27" s="3"/>
      <c r="K27" s="3"/>
      <c r="L27" s="3"/>
      <c r="M27" s="3"/>
    </row>
    <row r="28" spans="1:14">
      <c r="A28" s="3" t="s">
        <v>280</v>
      </c>
      <c r="B28" s="3"/>
      <c r="C28" s="3"/>
      <c r="D28" s="3"/>
      <c r="E28" s="3"/>
      <c r="F28" s="3"/>
      <c r="G28" s="3"/>
      <c r="H28" s="3"/>
      <c r="I28" s="3"/>
      <c r="J28" s="3"/>
      <c r="K28" s="3"/>
      <c r="L28" s="3"/>
      <c r="M28" s="3"/>
    </row>
    <row r="29" spans="1:14">
      <c r="A29" s="3" t="s">
        <v>281</v>
      </c>
      <c r="B29" s="3"/>
      <c r="C29" s="3"/>
      <c r="D29" s="3"/>
      <c r="E29" s="3"/>
      <c r="F29" s="3"/>
      <c r="G29" s="3"/>
      <c r="H29" s="3"/>
      <c r="I29" s="3"/>
      <c r="J29" s="3"/>
      <c r="K29" s="3"/>
      <c r="L29" s="3"/>
      <c r="M29" s="3"/>
    </row>
    <row r="30" spans="1:14">
      <c r="A30" s="3" t="s">
        <v>282</v>
      </c>
      <c r="B30" s="3"/>
      <c r="C30" s="3"/>
      <c r="D30" s="3"/>
      <c r="E30" s="3"/>
      <c r="F30" s="3"/>
      <c r="G30" s="3"/>
      <c r="H30" s="3"/>
      <c r="I30" s="3"/>
      <c r="J30" s="3"/>
      <c r="K30" s="3"/>
      <c r="L30" s="3"/>
      <c r="M30" s="3"/>
    </row>
    <row r="31" spans="1:14">
      <c r="A31" s="3" t="s">
        <v>283</v>
      </c>
      <c r="B31" s="3"/>
      <c r="C31" s="3"/>
      <c r="D31" s="3"/>
      <c r="E31" s="3"/>
      <c r="F31" s="3"/>
      <c r="G31" s="3"/>
      <c r="H31" s="3"/>
      <c r="I31" s="3"/>
      <c r="J31" s="3"/>
      <c r="K31" s="3"/>
      <c r="L31" s="3"/>
      <c r="M31" s="3"/>
    </row>
    <row r="32" spans="1:14">
      <c r="A32" s="3" t="s">
        <v>284</v>
      </c>
      <c r="B32" s="3"/>
      <c r="C32" s="3"/>
      <c r="D32" s="3"/>
      <c r="E32" s="3"/>
      <c r="F32" s="3"/>
      <c r="G32" s="3"/>
      <c r="H32" s="3"/>
      <c r="I32" s="3"/>
      <c r="J32" s="3"/>
      <c r="K32" s="3"/>
      <c r="L32" s="3"/>
      <c r="M32" s="3"/>
    </row>
    <row r="33" spans="1:24">
      <c r="A33" s="3"/>
      <c r="B33" s="3"/>
      <c r="C33" s="3"/>
      <c r="D33" s="3"/>
      <c r="E33" s="3"/>
      <c r="F33" s="3"/>
      <c r="G33" s="3"/>
      <c r="H33" s="3"/>
      <c r="I33" s="3"/>
      <c r="J33" s="3"/>
      <c r="K33" s="3"/>
      <c r="L33" s="3"/>
      <c r="M33" s="3"/>
    </row>
    <row r="34" spans="1:24">
      <c r="A34" s="3"/>
      <c r="B34" s="3"/>
      <c r="C34" s="3"/>
      <c r="D34" s="3"/>
      <c r="E34" s="3"/>
      <c r="F34" s="3"/>
      <c r="G34" s="3"/>
      <c r="H34" s="3"/>
      <c r="I34" s="3"/>
      <c r="J34" s="3"/>
      <c r="K34" s="3"/>
      <c r="L34" s="3"/>
      <c r="M34" s="3"/>
    </row>
    <row r="35" spans="1:24">
      <c r="A35" s="3"/>
      <c r="B35" s="3"/>
      <c r="C35" s="3"/>
      <c r="D35" s="3"/>
      <c r="E35" s="3"/>
      <c r="F35" s="3"/>
      <c r="G35" s="3"/>
      <c r="H35" s="3"/>
      <c r="I35" t="s">
        <v>166</v>
      </c>
      <c r="L35" s="3"/>
      <c r="M35" s="3"/>
    </row>
    <row r="36" spans="1:24">
      <c r="A36" s="3"/>
      <c r="B36" s="3"/>
      <c r="C36" s="3"/>
      <c r="D36" s="3"/>
      <c r="E36" s="3"/>
      <c r="F36" s="3"/>
      <c r="G36" s="3"/>
      <c r="H36" s="3"/>
      <c r="J36" t="s">
        <v>167</v>
      </c>
      <c r="L36" s="3"/>
      <c r="M36" s="3"/>
    </row>
    <row r="37" spans="1:24">
      <c r="A37" s="3"/>
      <c r="B37" s="3"/>
      <c r="C37" s="3"/>
      <c r="D37" s="3"/>
      <c r="E37" s="3"/>
      <c r="F37" s="3"/>
      <c r="G37" s="3"/>
      <c r="H37" s="3"/>
      <c r="J37" t="s">
        <v>168</v>
      </c>
      <c r="L37" s="3"/>
      <c r="M37" s="3"/>
    </row>
    <row r="38" spans="1:24">
      <c r="A38" s="3"/>
      <c r="B38" s="3"/>
      <c r="C38" s="3"/>
      <c r="D38" s="3"/>
      <c r="E38" s="3"/>
      <c r="F38" s="3"/>
      <c r="G38" s="3"/>
      <c r="H38" s="3"/>
      <c r="I38" s="3"/>
      <c r="J38" s="3"/>
      <c r="K38" s="3"/>
      <c r="L38" s="3"/>
      <c r="M38" s="3"/>
    </row>
    <row r="39" spans="1:24">
      <c r="A39" s="3"/>
      <c r="B39" s="3"/>
      <c r="C39" s="3"/>
      <c r="D39" s="3"/>
      <c r="E39" s="3"/>
      <c r="F39" s="3"/>
      <c r="G39" s="3"/>
      <c r="H39" s="3"/>
      <c r="I39" s="3"/>
      <c r="J39" s="3"/>
      <c r="K39" s="3"/>
      <c r="L39" s="3"/>
      <c r="M39" s="3"/>
    </row>
    <row r="41" spans="1:24">
      <c r="A41" s="87" t="s">
        <v>285</v>
      </c>
      <c r="B41" s="87"/>
      <c r="C41" s="87"/>
      <c r="D41" s="87"/>
      <c r="E41" s="87"/>
      <c r="F41" s="87"/>
    </row>
    <row r="42" spans="1:24">
      <c r="A42" t="s">
        <v>161</v>
      </c>
    </row>
    <row r="43" spans="1:24">
      <c r="A43" t="s">
        <v>162</v>
      </c>
    </row>
    <row r="44" spans="1:24">
      <c r="P44" s="39"/>
      <c r="Q44" s="40"/>
      <c r="R44" s="40"/>
      <c r="S44" s="40"/>
      <c r="T44" s="40"/>
      <c r="U44" s="40"/>
      <c r="V44" s="40"/>
      <c r="W44" s="40"/>
      <c r="X44" s="41"/>
    </row>
    <row r="45" spans="1:24">
      <c r="A45" s="56">
        <v>5</v>
      </c>
      <c r="B45" s="189">
        <v>2</v>
      </c>
      <c r="C45" s="189"/>
      <c r="D45" s="57"/>
      <c r="E45" s="57"/>
      <c r="F45" s="57"/>
      <c r="G45" s="57"/>
      <c r="H45" s="57"/>
      <c r="I45" s="57"/>
      <c r="J45" s="57"/>
      <c r="K45" s="57"/>
      <c r="L45" s="57"/>
      <c r="M45" s="57"/>
      <c r="N45" s="57"/>
      <c r="P45" s="42"/>
      <c r="Q45" s="43"/>
      <c r="R45" s="43"/>
      <c r="S45" s="43"/>
      <c r="T45" s="43"/>
      <c r="U45" s="43"/>
      <c r="V45" s="43"/>
      <c r="W45" s="43"/>
      <c r="X45" s="44"/>
    </row>
    <row r="46" spans="1:24">
      <c r="A46" s="56">
        <v>4</v>
      </c>
      <c r="B46" s="189"/>
      <c r="C46" s="189"/>
      <c r="D46" s="57"/>
      <c r="E46" s="57"/>
      <c r="F46" s="57"/>
      <c r="G46" s="57"/>
      <c r="H46" s="57"/>
      <c r="I46" s="57"/>
      <c r="J46" s="57"/>
      <c r="K46" s="57"/>
      <c r="L46" s="57"/>
      <c r="M46" s="57"/>
      <c r="N46" s="57"/>
      <c r="P46" s="42"/>
      <c r="Q46" s="43"/>
      <c r="R46" s="43"/>
      <c r="S46" s="43"/>
      <c r="T46" s="43"/>
      <c r="U46" s="43"/>
      <c r="V46" s="43"/>
      <c r="W46" s="43"/>
      <c r="X46" s="44"/>
    </row>
    <row r="47" spans="1:24">
      <c r="A47" s="56">
        <v>3</v>
      </c>
      <c r="B47" s="191">
        <v>1</v>
      </c>
      <c r="C47" s="57"/>
      <c r="D47" s="57"/>
      <c r="E47" s="57"/>
      <c r="F47" s="192">
        <v>5</v>
      </c>
      <c r="G47" s="192"/>
      <c r="H47" s="192"/>
      <c r="I47" s="190">
        <v>4</v>
      </c>
      <c r="J47" s="190"/>
      <c r="K47" s="190"/>
      <c r="L47" s="57"/>
      <c r="M47" s="57"/>
      <c r="N47" s="57"/>
      <c r="P47" s="42"/>
      <c r="Q47" s="43"/>
      <c r="R47" s="43"/>
      <c r="S47" s="43"/>
      <c r="T47" s="43"/>
      <c r="U47" s="43"/>
      <c r="V47" s="43"/>
      <c r="W47" s="43"/>
      <c r="X47" s="44"/>
    </row>
    <row r="48" spans="1:24">
      <c r="A48" s="56">
        <v>2</v>
      </c>
      <c r="B48" s="191"/>
      <c r="C48" s="57"/>
      <c r="D48" s="57"/>
      <c r="E48" s="57"/>
      <c r="F48" s="192"/>
      <c r="G48" s="192"/>
      <c r="H48" s="192"/>
      <c r="I48" s="190"/>
      <c r="J48" s="190"/>
      <c r="K48" s="190"/>
      <c r="L48" s="57"/>
      <c r="M48" s="57"/>
      <c r="N48" s="57"/>
      <c r="P48" s="42"/>
      <c r="Q48" s="43"/>
      <c r="R48" s="43"/>
      <c r="S48" s="43"/>
      <c r="T48" s="43"/>
      <c r="U48" s="43"/>
      <c r="V48" s="43"/>
      <c r="W48" s="43"/>
      <c r="X48" s="44"/>
    </row>
    <row r="49" spans="1:24">
      <c r="A49" s="56">
        <v>1</v>
      </c>
      <c r="B49" s="191"/>
      <c r="C49" s="193">
        <v>3</v>
      </c>
      <c r="D49" s="193"/>
      <c r="E49" s="193"/>
      <c r="F49" s="192"/>
      <c r="G49" s="192"/>
      <c r="H49" s="192"/>
      <c r="I49" s="190"/>
      <c r="J49" s="190"/>
      <c r="K49" s="190"/>
      <c r="L49" s="188">
        <v>6</v>
      </c>
      <c r="M49" s="188"/>
      <c r="N49" s="188"/>
      <c r="P49" s="42"/>
      <c r="Q49" s="43"/>
      <c r="R49" s="43"/>
      <c r="S49" s="43"/>
      <c r="T49" s="43"/>
      <c r="U49" s="43"/>
      <c r="V49" s="43"/>
      <c r="W49" s="43"/>
      <c r="X49" s="44"/>
    </row>
    <row r="50" spans="1:24">
      <c r="B50" s="55">
        <v>1</v>
      </c>
      <c r="C50" s="55">
        <f t="shared" ref="C50" si="0">B50+1</f>
        <v>2</v>
      </c>
      <c r="D50" s="55">
        <f t="shared" ref="D50" si="1">C50+1</f>
        <v>3</v>
      </c>
      <c r="E50" s="55">
        <f t="shared" ref="E50" si="2">D50+1</f>
        <v>4</v>
      </c>
      <c r="F50" s="55">
        <f t="shared" ref="F50" si="3">E50+1</f>
        <v>5</v>
      </c>
      <c r="G50" s="55">
        <f t="shared" ref="G50" si="4">F50+1</f>
        <v>6</v>
      </c>
      <c r="H50" s="55">
        <f t="shared" ref="H50" si="5">G50+1</f>
        <v>7</v>
      </c>
      <c r="I50" s="55">
        <f t="shared" ref="I50" si="6">H50+1</f>
        <v>8</v>
      </c>
      <c r="J50" s="55">
        <f t="shared" ref="J50" si="7">I50+1</f>
        <v>9</v>
      </c>
      <c r="K50" s="55">
        <f t="shared" ref="K50" si="8">J50+1</f>
        <v>10</v>
      </c>
      <c r="L50" s="55">
        <f t="shared" ref="L50" si="9">K50+1</f>
        <v>11</v>
      </c>
      <c r="M50" s="55">
        <f t="shared" ref="M50" si="10">L50+1</f>
        <v>12</v>
      </c>
      <c r="N50" s="55">
        <f t="shared" ref="N50" si="11">M50+1</f>
        <v>13</v>
      </c>
      <c r="P50" s="42"/>
      <c r="Q50" s="43"/>
      <c r="R50" s="43"/>
      <c r="S50" s="43"/>
      <c r="T50" s="43"/>
      <c r="U50" s="43"/>
      <c r="V50" s="43"/>
      <c r="W50" s="43"/>
      <c r="X50" s="44"/>
    </row>
    <row r="51" spans="1:24">
      <c r="P51" s="42"/>
      <c r="Q51" s="43"/>
      <c r="R51" s="43"/>
      <c r="S51" s="43"/>
      <c r="T51" s="43"/>
      <c r="U51" s="43"/>
      <c r="V51" s="43"/>
      <c r="W51" s="43"/>
      <c r="X51" s="44"/>
    </row>
    <row r="52" spans="1:24">
      <c r="B52" t="s">
        <v>163</v>
      </c>
      <c r="P52" s="42"/>
      <c r="Q52" s="43"/>
      <c r="R52" s="43"/>
      <c r="S52" s="43"/>
      <c r="T52" s="43"/>
      <c r="U52" s="43"/>
      <c r="V52" s="43"/>
      <c r="W52" s="43"/>
      <c r="X52" s="44"/>
    </row>
    <row r="53" spans="1:24">
      <c r="B53" s="1"/>
      <c r="C53">
        <v>1</v>
      </c>
      <c r="P53" s="42"/>
      <c r="Q53" s="43"/>
      <c r="R53" s="43"/>
      <c r="S53" s="43"/>
      <c r="T53" s="43"/>
      <c r="U53" s="43"/>
      <c r="V53" s="43"/>
      <c r="W53" s="43"/>
      <c r="X53" s="44"/>
    </row>
    <row r="54" spans="1:24">
      <c r="B54" s="51"/>
      <c r="C54">
        <v>2</v>
      </c>
      <c r="P54" s="42"/>
      <c r="Q54" s="43"/>
      <c r="R54" s="43"/>
      <c r="S54" s="43"/>
      <c r="T54" s="43"/>
      <c r="U54" s="43"/>
      <c r="V54" s="43"/>
      <c r="W54" s="43"/>
      <c r="X54" s="44"/>
    </row>
    <row r="55" spans="1:24">
      <c r="B55" s="50"/>
      <c r="C55">
        <v>3</v>
      </c>
      <c r="P55" s="42"/>
      <c r="Q55" s="43"/>
      <c r="R55" s="43"/>
      <c r="S55" s="43"/>
      <c r="T55" s="43"/>
      <c r="U55" s="43"/>
      <c r="V55" s="43"/>
      <c r="W55" s="43"/>
      <c r="X55" s="44"/>
    </row>
    <row r="56" spans="1:24">
      <c r="B56" s="53"/>
      <c r="C56">
        <v>4</v>
      </c>
      <c r="P56" s="42"/>
      <c r="Q56" s="43"/>
      <c r="R56" s="43"/>
      <c r="S56" s="43"/>
      <c r="T56" s="43"/>
      <c r="U56" s="43"/>
      <c r="V56" s="43"/>
      <c r="W56" s="43"/>
      <c r="X56" s="44"/>
    </row>
    <row r="57" spans="1:24">
      <c r="B57" s="52"/>
      <c r="C57">
        <v>5</v>
      </c>
      <c r="P57" s="42"/>
      <c r="Q57" s="43"/>
      <c r="R57" s="43"/>
      <c r="S57" s="43"/>
      <c r="T57" s="43"/>
      <c r="U57" s="43"/>
      <c r="V57" s="43"/>
      <c r="W57" s="43"/>
      <c r="X57" s="44"/>
    </row>
    <row r="58" spans="1:24">
      <c r="B58" s="54"/>
      <c r="C58">
        <v>6</v>
      </c>
      <c r="P58" s="42"/>
      <c r="Q58" s="43"/>
      <c r="R58" s="43"/>
      <c r="S58" s="43"/>
      <c r="T58" s="43"/>
      <c r="U58" s="43"/>
      <c r="V58" s="43"/>
      <c r="W58" s="43"/>
      <c r="X58" s="44"/>
    </row>
    <row r="59" spans="1:24">
      <c r="P59" s="42"/>
      <c r="Q59" s="43"/>
      <c r="R59" s="43"/>
      <c r="S59" s="43"/>
      <c r="T59" s="43"/>
      <c r="U59" s="43"/>
      <c r="V59" s="43"/>
      <c r="W59" s="43"/>
      <c r="X59" s="44"/>
    </row>
    <row r="60" spans="1:24">
      <c r="A60" t="s">
        <v>165</v>
      </c>
      <c r="P60" s="45"/>
      <c r="Q60" s="46"/>
      <c r="R60" s="46"/>
      <c r="S60" s="46"/>
      <c r="T60" s="46"/>
      <c r="U60" s="46"/>
      <c r="V60" s="46"/>
      <c r="W60" s="46"/>
      <c r="X60" s="47"/>
    </row>
    <row r="61" spans="1:24">
      <c r="A61" t="s">
        <v>164</v>
      </c>
    </row>
    <row r="62" spans="1:24">
      <c r="A62" t="s">
        <v>162</v>
      </c>
    </row>
    <row r="64" spans="1:24">
      <c r="A64" s="56">
        <v>5</v>
      </c>
      <c r="B64" s="189">
        <v>2</v>
      </c>
      <c r="C64" s="189"/>
      <c r="D64" s="57"/>
      <c r="E64" s="57"/>
      <c r="F64" s="57"/>
      <c r="G64" s="57"/>
      <c r="H64" s="57"/>
      <c r="I64" s="57"/>
      <c r="J64" s="57"/>
      <c r="K64" s="57"/>
      <c r="L64" s="57"/>
      <c r="M64" s="57"/>
      <c r="N64" s="57"/>
    </row>
    <row r="65" spans="1:14">
      <c r="A65" s="56">
        <v>4</v>
      </c>
      <c r="B65" s="189"/>
      <c r="C65" s="189"/>
      <c r="D65" s="190">
        <v>4</v>
      </c>
      <c r="E65" s="190"/>
      <c r="F65" s="190"/>
      <c r="G65" s="188">
        <v>6</v>
      </c>
      <c r="H65" s="188"/>
      <c r="I65" s="188"/>
      <c r="J65" s="57"/>
      <c r="K65" s="57"/>
      <c r="L65" s="57"/>
      <c r="M65" s="57"/>
      <c r="N65" s="57"/>
    </row>
    <row r="66" spans="1:14">
      <c r="A66" s="56">
        <v>3</v>
      </c>
      <c r="B66" s="191">
        <v>1</v>
      </c>
      <c r="C66" s="57"/>
      <c r="D66" s="190"/>
      <c r="E66" s="190"/>
      <c r="F66" s="190"/>
      <c r="G66" s="192">
        <v>5</v>
      </c>
      <c r="H66" s="192"/>
      <c r="I66" s="192"/>
      <c r="J66" s="57"/>
      <c r="K66" s="57"/>
      <c r="L66" s="57"/>
      <c r="M66" s="57"/>
      <c r="N66" s="57"/>
    </row>
    <row r="67" spans="1:14">
      <c r="A67" s="56">
        <v>2</v>
      </c>
      <c r="B67" s="191"/>
      <c r="C67" s="57"/>
      <c r="D67" s="190"/>
      <c r="E67" s="190"/>
      <c r="F67" s="190"/>
      <c r="G67" s="192"/>
      <c r="H67" s="192"/>
      <c r="I67" s="192"/>
      <c r="J67" s="57"/>
      <c r="K67" s="57"/>
      <c r="L67" s="57"/>
      <c r="M67" s="57"/>
      <c r="N67" s="57"/>
    </row>
    <row r="68" spans="1:14">
      <c r="A68" s="56">
        <v>1</v>
      </c>
      <c r="B68" s="191"/>
      <c r="C68" s="193">
        <v>3</v>
      </c>
      <c r="D68" s="193"/>
      <c r="E68" s="193"/>
      <c r="F68" s="57"/>
      <c r="G68" s="192"/>
      <c r="H68" s="192"/>
      <c r="I68" s="192"/>
      <c r="M68" s="57"/>
      <c r="N68" s="57"/>
    </row>
    <row r="69" spans="1:14">
      <c r="B69" s="55">
        <v>1</v>
      </c>
      <c r="C69" s="55">
        <f t="shared" ref="C69" si="12">B69+1</f>
        <v>2</v>
      </c>
      <c r="D69" s="55">
        <f t="shared" ref="D69" si="13">C69+1</f>
        <v>3</v>
      </c>
      <c r="E69" s="55">
        <f t="shared" ref="E69" si="14">D69+1</f>
        <v>4</v>
      </c>
      <c r="F69" s="55">
        <f t="shared" ref="F69" si="15">E69+1</f>
        <v>5</v>
      </c>
      <c r="G69" s="55">
        <f t="shared" ref="G69" si="16">F69+1</f>
        <v>6</v>
      </c>
      <c r="H69" s="55">
        <f t="shared" ref="H69" si="17">G69+1</f>
        <v>7</v>
      </c>
      <c r="I69" s="55">
        <f t="shared" ref="I69" si="18">H69+1</f>
        <v>8</v>
      </c>
      <c r="J69" s="55">
        <f t="shared" ref="J69" si="19">I69+1</f>
        <v>9</v>
      </c>
      <c r="K69" s="55">
        <f t="shared" ref="K69" si="20">J69+1</f>
        <v>10</v>
      </c>
      <c r="L69" s="55">
        <f t="shared" ref="L69" si="21">K69+1</f>
        <v>11</v>
      </c>
      <c r="M69" s="55">
        <f t="shared" ref="M69" si="22">L69+1</f>
        <v>12</v>
      </c>
      <c r="N69" s="55">
        <f t="shared" ref="N69" si="23">M69+1</f>
        <v>13</v>
      </c>
    </row>
    <row r="71" spans="1:14">
      <c r="A71" t="s">
        <v>166</v>
      </c>
    </row>
    <row r="72" spans="1:14">
      <c r="B72" t="s">
        <v>167</v>
      </c>
    </row>
    <row r="73" spans="1:14">
      <c r="B73" t="s">
        <v>168</v>
      </c>
    </row>
    <row r="75" spans="1:14">
      <c r="A75" t="s">
        <v>343</v>
      </c>
    </row>
    <row r="76" spans="1:14">
      <c r="A76" t="s">
        <v>170</v>
      </c>
    </row>
    <row r="78" spans="1:14">
      <c r="A78" s="56">
        <v>1</v>
      </c>
      <c r="B78" s="1"/>
    </row>
    <row r="79" spans="1:14">
      <c r="A79" s="56">
        <v>2</v>
      </c>
      <c r="B79" s="51"/>
      <c r="C79" s="51"/>
    </row>
    <row r="80" spans="1:14">
      <c r="A80" s="56">
        <v>3</v>
      </c>
      <c r="C80" s="50"/>
      <c r="D80" s="50"/>
      <c r="E80" s="50"/>
    </row>
    <row r="81" spans="1:14">
      <c r="A81" s="56">
        <v>4</v>
      </c>
      <c r="I81" s="53"/>
      <c r="J81" s="53"/>
      <c r="K81" s="53"/>
    </row>
    <row r="82" spans="1:14">
      <c r="A82" s="56">
        <v>5</v>
      </c>
      <c r="F82" s="52"/>
      <c r="G82" s="52"/>
      <c r="H82" s="52"/>
    </row>
    <row r="83" spans="1:14">
      <c r="A83" s="56">
        <v>6</v>
      </c>
      <c r="L83" s="54"/>
      <c r="M83" s="54"/>
      <c r="N83" s="54"/>
    </row>
    <row r="84" spans="1:14">
      <c r="B84" s="55">
        <v>1</v>
      </c>
      <c r="C84" s="55">
        <f t="shared" ref="C84" si="24">B84+1</f>
        <v>2</v>
      </c>
      <c r="D84" s="55">
        <f t="shared" ref="D84" si="25">C84+1</f>
        <v>3</v>
      </c>
      <c r="E84" s="55">
        <f t="shared" ref="E84" si="26">D84+1</f>
        <v>4</v>
      </c>
      <c r="F84" s="55">
        <f t="shared" ref="F84" si="27">E84+1</f>
        <v>5</v>
      </c>
      <c r="G84" s="55">
        <f t="shared" ref="G84" si="28">F84+1</f>
        <v>6</v>
      </c>
      <c r="H84" s="55">
        <f t="shared" ref="H84" si="29">G84+1</f>
        <v>7</v>
      </c>
      <c r="I84" s="55">
        <f t="shared" ref="I84" si="30">H84+1</f>
        <v>8</v>
      </c>
      <c r="J84" s="55">
        <f t="shared" ref="J84" si="31">I84+1</f>
        <v>9</v>
      </c>
      <c r="K84" s="55">
        <f t="shared" ref="K84" si="32">J84+1</f>
        <v>10</v>
      </c>
      <c r="L84" s="55">
        <f t="shared" ref="L84" si="33">K84+1</f>
        <v>11</v>
      </c>
      <c r="M84" s="55">
        <f t="shared" ref="M84" si="34">L84+1</f>
        <v>12</v>
      </c>
      <c r="N84" s="55">
        <f t="shared" ref="N84" si="35">M84+1</f>
        <v>13</v>
      </c>
    </row>
    <row r="86" spans="1:14">
      <c r="A86" t="s">
        <v>169</v>
      </c>
    </row>
    <row r="88" spans="1:14">
      <c r="A88" s="58">
        <v>1</v>
      </c>
      <c r="B88" s="4"/>
      <c r="C88" s="3"/>
      <c r="D88" s="3"/>
      <c r="E88" s="3"/>
      <c r="F88" s="3"/>
      <c r="G88" s="3"/>
      <c r="H88" s="3"/>
      <c r="I88" s="3"/>
      <c r="J88" s="3"/>
      <c r="K88" s="3"/>
      <c r="L88" s="3"/>
      <c r="M88" s="3"/>
      <c r="N88" s="3"/>
    </row>
    <row r="89" spans="1:14">
      <c r="A89" s="58">
        <v>2</v>
      </c>
      <c r="B89" s="59"/>
      <c r="C89" s="59"/>
      <c r="D89" s="3"/>
      <c r="E89" s="3"/>
      <c r="F89" s="3"/>
      <c r="G89" s="3"/>
      <c r="H89" s="3"/>
      <c r="I89" s="3"/>
      <c r="J89" s="3"/>
      <c r="K89" s="3"/>
      <c r="L89" s="3"/>
      <c r="M89" s="3"/>
      <c r="N89" s="3"/>
    </row>
    <row r="90" spans="1:14">
      <c r="A90" s="58">
        <v>3</v>
      </c>
      <c r="B90" s="3"/>
      <c r="C90" s="60"/>
      <c r="D90" s="60"/>
      <c r="E90" s="60"/>
      <c r="F90" s="3"/>
      <c r="G90" s="3"/>
      <c r="H90" s="3"/>
      <c r="I90" s="3"/>
      <c r="J90" s="3"/>
      <c r="K90" s="3"/>
      <c r="L90" s="3"/>
      <c r="M90" s="3"/>
      <c r="N90" s="3"/>
    </row>
    <row r="91" spans="1:14">
      <c r="A91" s="58">
        <v>4</v>
      </c>
      <c r="B91" s="3"/>
      <c r="C91" s="3"/>
      <c r="D91" s="61"/>
      <c r="E91" s="61"/>
      <c r="F91" s="61"/>
      <c r="G91" s="3"/>
      <c r="H91" s="3"/>
      <c r="L91" s="3"/>
      <c r="M91" s="3"/>
      <c r="N91" s="3"/>
    </row>
    <row r="92" spans="1:14">
      <c r="A92" s="58">
        <v>5</v>
      </c>
      <c r="B92" s="3"/>
      <c r="C92" s="3"/>
      <c r="D92" s="3"/>
      <c r="E92" s="3"/>
      <c r="G92" s="62"/>
      <c r="H92" s="62"/>
      <c r="I92" s="62"/>
      <c r="J92" s="3"/>
      <c r="K92" s="3"/>
      <c r="L92" s="3"/>
      <c r="M92" s="3"/>
      <c r="N92" s="3"/>
    </row>
    <row r="93" spans="1:14">
      <c r="A93" s="58">
        <v>6</v>
      </c>
      <c r="B93" s="3"/>
      <c r="C93" s="3"/>
      <c r="D93" s="3"/>
      <c r="E93" s="3"/>
      <c r="F93" s="3"/>
      <c r="G93" s="63"/>
      <c r="H93" s="63"/>
      <c r="I93" s="63"/>
      <c r="M93" s="3"/>
      <c r="N93" s="3"/>
    </row>
    <row r="94" spans="1:14">
      <c r="A94" s="3"/>
      <c r="B94" s="64">
        <v>1</v>
      </c>
      <c r="C94" s="64">
        <v>2</v>
      </c>
      <c r="D94" s="64">
        <v>3</v>
      </c>
      <c r="E94" s="64">
        <v>4</v>
      </c>
      <c r="F94" s="64">
        <v>5</v>
      </c>
      <c r="G94" s="64">
        <v>6</v>
      </c>
      <c r="H94" s="64">
        <v>7</v>
      </c>
      <c r="I94" s="64">
        <v>8</v>
      </c>
      <c r="J94" s="64">
        <v>9</v>
      </c>
      <c r="K94" s="64">
        <v>10</v>
      </c>
      <c r="L94" s="64">
        <v>11</v>
      </c>
      <c r="M94" s="64">
        <v>12</v>
      </c>
      <c r="N94" s="64">
        <v>13</v>
      </c>
    </row>
  </sheetData>
  <mergeCells count="12">
    <mergeCell ref="B45:C46"/>
    <mergeCell ref="B47:B49"/>
    <mergeCell ref="F47:H49"/>
    <mergeCell ref="I47:K49"/>
    <mergeCell ref="C49:E49"/>
    <mergeCell ref="L49:N49"/>
    <mergeCell ref="B64:C65"/>
    <mergeCell ref="D65:F67"/>
    <mergeCell ref="B66:B68"/>
    <mergeCell ref="G66:I68"/>
    <mergeCell ref="C68:E68"/>
    <mergeCell ref="G65:I65"/>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workbookViewId="0">
      <selection activeCell="A63" sqref="A63"/>
    </sheetView>
  </sheetViews>
  <sheetFormatPr baseColWidth="10" defaultColWidth="11" defaultRowHeight="15" x14ac:dyDescent="0"/>
  <cols>
    <col min="1" max="5" width="14" customWidth="1"/>
  </cols>
  <sheetData>
    <row r="1" spans="1:7" ht="18">
      <c r="A1" s="69" t="s">
        <v>308</v>
      </c>
      <c r="B1" s="69"/>
      <c r="C1" s="69"/>
      <c r="D1" s="70"/>
      <c r="E1" s="70"/>
      <c r="F1" s="70"/>
      <c r="G1" s="70"/>
    </row>
    <row r="3" spans="1:7">
      <c r="A3" s="98" t="s">
        <v>22</v>
      </c>
      <c r="B3" s="98" t="s">
        <v>309</v>
      </c>
      <c r="C3" s="98" t="s">
        <v>16</v>
      </c>
      <c r="D3" s="98" t="s">
        <v>150</v>
      </c>
      <c r="E3" s="98" t="s">
        <v>151</v>
      </c>
      <c r="F3" s="6"/>
      <c r="G3" s="6"/>
    </row>
    <row r="4" spans="1:7">
      <c r="A4" s="6">
        <v>1</v>
      </c>
      <c r="B4" s="6" t="s">
        <v>310</v>
      </c>
      <c r="C4" s="6">
        <v>0</v>
      </c>
      <c r="D4" s="6">
        <v>0</v>
      </c>
      <c r="E4" s="6">
        <f>C4*D4</f>
        <v>0</v>
      </c>
    </row>
    <row r="5" spans="1:7">
      <c r="A5" s="6">
        <v>2</v>
      </c>
      <c r="B5" s="6">
        <v>1</v>
      </c>
      <c r="C5" s="6">
        <v>6</v>
      </c>
      <c r="D5" s="6">
        <v>7</v>
      </c>
      <c r="E5" s="6">
        <f t="shared" ref="E5:E17" si="0">C5*D5</f>
        <v>42</v>
      </c>
    </row>
    <row r="6" spans="1:7">
      <c r="A6" s="6">
        <v>3</v>
      </c>
      <c r="B6" s="6">
        <v>1</v>
      </c>
      <c r="C6" s="6">
        <v>5</v>
      </c>
      <c r="D6" s="6">
        <v>1</v>
      </c>
      <c r="E6" s="6">
        <f t="shared" si="0"/>
        <v>5</v>
      </c>
    </row>
    <row r="7" spans="1:7">
      <c r="A7" s="6">
        <v>4</v>
      </c>
      <c r="B7" s="6">
        <v>1</v>
      </c>
      <c r="C7" s="6">
        <v>3</v>
      </c>
      <c r="D7" s="6">
        <v>5</v>
      </c>
      <c r="E7" s="6">
        <f t="shared" si="0"/>
        <v>15</v>
      </c>
    </row>
    <row r="8" spans="1:7">
      <c r="A8" s="6">
        <v>5</v>
      </c>
      <c r="B8" s="6">
        <v>3</v>
      </c>
      <c r="C8" s="6">
        <v>1</v>
      </c>
      <c r="D8" s="6">
        <v>6</v>
      </c>
      <c r="E8" s="6">
        <f t="shared" si="0"/>
        <v>6</v>
      </c>
    </row>
    <row r="9" spans="1:7">
      <c r="A9" s="6">
        <v>6</v>
      </c>
      <c r="B9" s="6">
        <v>3</v>
      </c>
      <c r="C9" s="6">
        <v>3</v>
      </c>
      <c r="D9" s="6">
        <v>1</v>
      </c>
      <c r="E9" s="6">
        <f t="shared" si="0"/>
        <v>3</v>
      </c>
    </row>
    <row r="10" spans="1:7">
      <c r="A10" s="6">
        <v>7</v>
      </c>
      <c r="B10" s="6">
        <v>3</v>
      </c>
      <c r="C10" s="6">
        <v>2</v>
      </c>
      <c r="D10" s="6">
        <v>2</v>
      </c>
      <c r="E10" s="6">
        <f t="shared" si="0"/>
        <v>4</v>
      </c>
    </row>
    <row r="11" spans="1:7">
      <c r="A11" s="6">
        <v>8</v>
      </c>
      <c r="B11" s="6">
        <v>4</v>
      </c>
      <c r="C11" s="6">
        <v>1</v>
      </c>
      <c r="D11" s="6">
        <v>2</v>
      </c>
      <c r="E11" s="6">
        <f t="shared" si="0"/>
        <v>2</v>
      </c>
    </row>
    <row r="12" spans="1:7">
      <c r="A12" s="6">
        <v>9</v>
      </c>
      <c r="B12" s="6">
        <v>2</v>
      </c>
      <c r="C12" s="6">
        <v>4</v>
      </c>
      <c r="D12" s="6">
        <v>8</v>
      </c>
      <c r="E12" s="6">
        <f t="shared" si="0"/>
        <v>32</v>
      </c>
    </row>
    <row r="13" spans="1:7">
      <c r="A13" s="6">
        <v>10</v>
      </c>
      <c r="B13" s="6">
        <v>5</v>
      </c>
      <c r="C13" s="6">
        <v>3</v>
      </c>
      <c r="D13" s="6">
        <v>6</v>
      </c>
      <c r="E13" s="6">
        <f t="shared" si="0"/>
        <v>18</v>
      </c>
    </row>
    <row r="14" spans="1:7">
      <c r="A14" s="6">
        <v>11</v>
      </c>
      <c r="B14" s="6">
        <v>7</v>
      </c>
      <c r="C14" s="6">
        <v>1</v>
      </c>
      <c r="D14" s="6">
        <v>2</v>
      </c>
      <c r="E14" s="6">
        <f t="shared" si="0"/>
        <v>2</v>
      </c>
    </row>
    <row r="15" spans="1:7">
      <c r="A15" s="6">
        <v>12</v>
      </c>
      <c r="B15" s="6" t="s">
        <v>311</v>
      </c>
      <c r="C15" s="6">
        <v>3</v>
      </c>
      <c r="D15" s="6">
        <v>6</v>
      </c>
      <c r="E15" s="6">
        <f t="shared" si="0"/>
        <v>18</v>
      </c>
    </row>
    <row r="16" spans="1:7">
      <c r="A16" s="6">
        <v>13</v>
      </c>
      <c r="B16" s="6" t="s">
        <v>312</v>
      </c>
      <c r="C16" s="6">
        <v>5</v>
      </c>
      <c r="D16" s="6">
        <v>8</v>
      </c>
      <c r="E16" s="6">
        <f t="shared" si="0"/>
        <v>40</v>
      </c>
    </row>
    <row r="17" spans="1:7">
      <c r="A17" s="6">
        <v>14</v>
      </c>
      <c r="B17" s="6" t="s">
        <v>313</v>
      </c>
      <c r="C17" s="6">
        <v>0</v>
      </c>
      <c r="D17" s="6">
        <v>0</v>
      </c>
      <c r="E17" s="6">
        <f t="shared" si="0"/>
        <v>0</v>
      </c>
    </row>
    <row r="18" spans="1:7">
      <c r="A18" s="6"/>
      <c r="B18" s="6"/>
      <c r="C18" s="6"/>
      <c r="D18" s="6"/>
      <c r="E18" s="6"/>
    </row>
    <row r="19" spans="1:7">
      <c r="A19" s="6"/>
      <c r="B19" s="6"/>
      <c r="C19" s="6"/>
      <c r="D19" s="6"/>
      <c r="E19" s="6">
        <f>SUM(E4:E17)</f>
        <v>187</v>
      </c>
    </row>
    <row r="21" spans="1:7">
      <c r="B21" s="39"/>
      <c r="C21" s="40"/>
      <c r="D21" s="40"/>
      <c r="E21" s="40"/>
      <c r="F21" s="40"/>
      <c r="G21" s="41"/>
    </row>
    <row r="22" spans="1:7">
      <c r="B22" s="42"/>
      <c r="C22" s="43"/>
      <c r="D22" s="43"/>
      <c r="E22" s="43"/>
      <c r="F22" s="43"/>
      <c r="G22" s="44"/>
    </row>
    <row r="23" spans="1:7">
      <c r="B23" s="42"/>
      <c r="C23" s="43"/>
      <c r="D23" s="43"/>
      <c r="E23" s="43"/>
      <c r="F23" s="43"/>
      <c r="G23" s="44"/>
    </row>
    <row r="24" spans="1:7">
      <c r="B24" s="42"/>
      <c r="C24" s="43"/>
      <c r="D24" s="43"/>
      <c r="E24" s="43"/>
      <c r="F24" s="43"/>
      <c r="G24" s="44"/>
    </row>
    <row r="25" spans="1:7">
      <c r="B25" s="42"/>
      <c r="C25" s="43"/>
      <c r="D25" s="43"/>
      <c r="E25" s="43"/>
      <c r="F25" s="43"/>
      <c r="G25" s="44"/>
    </row>
    <row r="26" spans="1:7">
      <c r="B26" s="42"/>
      <c r="C26" s="43"/>
      <c r="D26" s="43"/>
      <c r="E26" s="43"/>
      <c r="F26" s="43"/>
      <c r="G26" s="44"/>
    </row>
    <row r="27" spans="1:7">
      <c r="B27" s="42"/>
      <c r="C27" s="43"/>
      <c r="D27" s="43"/>
      <c r="E27" s="43"/>
      <c r="F27" s="43"/>
      <c r="G27" s="44"/>
    </row>
    <row r="28" spans="1:7">
      <c r="B28" s="42"/>
      <c r="C28" s="43"/>
      <c r="D28" s="43"/>
      <c r="E28" s="43"/>
      <c r="F28" s="43"/>
      <c r="G28" s="44"/>
    </row>
    <row r="29" spans="1:7">
      <c r="B29" s="42"/>
      <c r="C29" s="43"/>
      <c r="D29" s="43"/>
      <c r="E29" s="43"/>
      <c r="F29" s="43"/>
      <c r="G29" s="44"/>
    </row>
    <row r="30" spans="1:7">
      <c r="B30" s="42"/>
      <c r="C30" s="43"/>
      <c r="D30" s="43"/>
      <c r="E30" s="43"/>
      <c r="F30" s="43"/>
      <c r="G30" s="44"/>
    </row>
    <row r="31" spans="1:7">
      <c r="B31" s="42"/>
      <c r="C31" s="43"/>
      <c r="D31" s="43"/>
      <c r="E31" s="43"/>
      <c r="F31" s="43"/>
      <c r="G31" s="44"/>
    </row>
    <row r="32" spans="1:7">
      <c r="B32" s="42"/>
      <c r="C32" s="43"/>
      <c r="D32" s="43"/>
      <c r="E32" s="43"/>
      <c r="F32" s="43"/>
      <c r="G32" s="44"/>
    </row>
    <row r="33" spans="1:7">
      <c r="B33" s="42"/>
      <c r="C33" s="43"/>
      <c r="D33" s="43"/>
      <c r="E33" s="43"/>
      <c r="F33" s="43"/>
      <c r="G33" s="44"/>
    </row>
    <row r="34" spans="1:7">
      <c r="B34" s="42"/>
      <c r="C34" s="43"/>
      <c r="D34" s="43"/>
      <c r="E34" s="43"/>
      <c r="F34" s="43"/>
      <c r="G34" s="44"/>
    </row>
    <row r="35" spans="1:7">
      <c r="B35" s="42"/>
      <c r="C35" s="43"/>
      <c r="D35" s="43"/>
      <c r="E35" s="43"/>
      <c r="F35" s="43"/>
      <c r="G35" s="44"/>
    </row>
    <row r="36" spans="1:7">
      <c r="B36" s="42"/>
      <c r="C36" s="43"/>
      <c r="D36" s="43"/>
      <c r="E36" s="43"/>
      <c r="F36" s="43"/>
      <c r="G36" s="44"/>
    </row>
    <row r="37" spans="1:7">
      <c r="B37" s="42"/>
      <c r="C37" s="43"/>
      <c r="D37" s="43"/>
      <c r="E37" s="43"/>
      <c r="F37" s="43"/>
      <c r="G37" s="44"/>
    </row>
    <row r="38" spans="1:7">
      <c r="B38" s="45"/>
      <c r="C38" s="46"/>
      <c r="D38" s="46"/>
      <c r="E38" s="46"/>
      <c r="F38" s="46"/>
      <c r="G38" s="47"/>
    </row>
    <row r="40" spans="1:7">
      <c r="A40" s="2" t="s">
        <v>314</v>
      </c>
      <c r="B40" s="19"/>
      <c r="C40" s="68">
        <v>17</v>
      </c>
      <c r="D40" s="19"/>
    </row>
    <row r="41" spans="1:7">
      <c r="A41" s="19"/>
      <c r="B41" s="19" t="s">
        <v>324</v>
      </c>
      <c r="C41" s="19"/>
      <c r="D41" s="19"/>
    </row>
    <row r="42" spans="1:7">
      <c r="A42" s="19"/>
      <c r="B42" s="19"/>
      <c r="C42" s="19"/>
      <c r="D42" s="19"/>
    </row>
    <row r="43" spans="1:7">
      <c r="A43" s="2" t="s">
        <v>315</v>
      </c>
      <c r="B43" s="19"/>
      <c r="C43" s="68">
        <v>19</v>
      </c>
      <c r="D43" s="19"/>
    </row>
    <row r="44" spans="1:7">
      <c r="A44" s="19"/>
      <c r="B44" s="19" t="s">
        <v>316</v>
      </c>
      <c r="C44" s="19"/>
      <c r="D44" s="19"/>
    </row>
    <row r="45" spans="1:7">
      <c r="A45" s="19"/>
      <c r="B45" s="19" t="s">
        <v>323</v>
      </c>
      <c r="C45" s="19"/>
      <c r="D45" s="19"/>
    </row>
    <row r="46" spans="1:7">
      <c r="A46" s="19"/>
      <c r="B46" s="19" t="s">
        <v>317</v>
      </c>
      <c r="C46" s="19"/>
      <c r="D46" s="19"/>
    </row>
    <row r="47" spans="1:7">
      <c r="A47" s="19"/>
      <c r="B47" s="19"/>
      <c r="C47" s="19"/>
      <c r="D47" s="19"/>
    </row>
    <row r="48" spans="1:7">
      <c r="A48" s="2" t="s">
        <v>321</v>
      </c>
      <c r="B48" s="19"/>
      <c r="C48" s="68">
        <v>21</v>
      </c>
      <c r="D48" s="19"/>
    </row>
    <row r="49" spans="1:7">
      <c r="A49" s="19"/>
      <c r="B49" s="19" t="s">
        <v>325</v>
      </c>
      <c r="C49" s="19"/>
      <c r="D49" s="19"/>
    </row>
    <row r="50" spans="1:7">
      <c r="A50" s="19"/>
      <c r="B50" s="19" t="s">
        <v>326</v>
      </c>
      <c r="C50" s="19"/>
      <c r="D50" s="19"/>
    </row>
    <row r="51" spans="1:7">
      <c r="A51" s="19"/>
      <c r="B51" s="19" t="s">
        <v>322</v>
      </c>
      <c r="C51" s="19"/>
      <c r="D51" s="19"/>
    </row>
    <row r="53" spans="1:7">
      <c r="A53" s="98" t="s">
        <v>22</v>
      </c>
      <c r="B53" s="98" t="s">
        <v>16</v>
      </c>
      <c r="C53" s="98" t="s">
        <v>18</v>
      </c>
      <c r="D53" s="98" t="s">
        <v>318</v>
      </c>
      <c r="E53" s="98" t="s">
        <v>319</v>
      </c>
      <c r="F53" s="98" t="s">
        <v>320</v>
      </c>
      <c r="G53" s="6"/>
    </row>
    <row r="54" spans="1:7">
      <c r="A54" s="6">
        <v>2</v>
      </c>
      <c r="B54" s="6">
        <v>6</v>
      </c>
      <c r="C54" s="6">
        <v>0</v>
      </c>
      <c r="D54" s="6">
        <v>13</v>
      </c>
      <c r="E54" s="6">
        <v>5</v>
      </c>
      <c r="F54" s="6">
        <v>1</v>
      </c>
      <c r="G54" s="6"/>
    </row>
    <row r="55" spans="1:7">
      <c r="A55" s="6">
        <v>4</v>
      </c>
      <c r="B55" s="6">
        <v>3</v>
      </c>
      <c r="C55" s="6">
        <v>0</v>
      </c>
      <c r="D55" s="6">
        <v>11</v>
      </c>
      <c r="E55" s="6">
        <v>3</v>
      </c>
      <c r="F55" s="6">
        <v>0</v>
      </c>
      <c r="G55" s="6"/>
    </row>
    <row r="56" spans="1:7">
      <c r="A56" s="6">
        <v>6</v>
      </c>
      <c r="B56" s="6">
        <v>3</v>
      </c>
      <c r="C56" s="6">
        <v>5</v>
      </c>
      <c r="D56" s="6">
        <v>9</v>
      </c>
      <c r="E56" s="6">
        <v>3</v>
      </c>
      <c r="F56" s="6">
        <v>0</v>
      </c>
      <c r="G56" s="6"/>
    </row>
    <row r="57" spans="1:7">
      <c r="A57" s="6">
        <v>7</v>
      </c>
      <c r="B57" s="6">
        <v>2</v>
      </c>
      <c r="C57" s="6">
        <v>5</v>
      </c>
      <c r="D57" s="6">
        <v>8</v>
      </c>
      <c r="E57" s="6">
        <v>2</v>
      </c>
      <c r="F57" s="6">
        <v>0</v>
      </c>
      <c r="G57" s="6"/>
    </row>
    <row r="58" spans="1:7">
      <c r="A58" s="6">
        <v>8</v>
      </c>
      <c r="B58" s="6">
        <v>1</v>
      </c>
      <c r="C58" s="6">
        <v>3</v>
      </c>
      <c r="D58" s="6">
        <v>12</v>
      </c>
      <c r="E58" s="6">
        <v>1</v>
      </c>
      <c r="F58" s="6">
        <v>0</v>
      </c>
      <c r="G58" s="6"/>
    </row>
    <row r="59" spans="1:7">
      <c r="A59" s="6">
        <v>9</v>
      </c>
      <c r="B59" s="6">
        <v>4</v>
      </c>
      <c r="C59" s="6">
        <v>6</v>
      </c>
      <c r="D59" s="6">
        <v>17</v>
      </c>
      <c r="E59" s="6">
        <v>0</v>
      </c>
      <c r="F59" s="6">
        <v>4</v>
      </c>
      <c r="G59" s="6"/>
    </row>
    <row r="60" spans="1:7">
      <c r="A60" s="6">
        <v>11</v>
      </c>
      <c r="B60" s="6">
        <v>1</v>
      </c>
      <c r="C60" s="6">
        <v>7</v>
      </c>
      <c r="D60" s="6">
        <v>9</v>
      </c>
      <c r="E60" s="6">
        <v>1</v>
      </c>
      <c r="F60" s="6">
        <v>0</v>
      </c>
      <c r="G60" s="6"/>
    </row>
    <row r="62" spans="1:7">
      <c r="A62" t="s">
        <v>327</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Info</vt:lpstr>
      <vt:lpstr>BS9</vt:lpstr>
      <vt:lpstr>BS11</vt:lpstr>
      <vt:lpstr>BS12</vt:lpstr>
      <vt:lpstr>BS13</vt:lpstr>
      <vt:lpstr>BS15</vt:lpstr>
      <vt:lpstr>BS18</vt:lpstr>
      <vt:lpstr>BS19</vt:lpstr>
      <vt:lpstr>BS20</vt:lpstr>
      <vt:lpstr>BS24</vt:lpstr>
      <vt:lpstr>BS25</vt:lpstr>
      <vt:lpstr>RA4</vt:lpstr>
      <vt:lpstr>RA7</vt:lpstr>
      <vt:lpstr>RA8</vt:lpstr>
      <vt:lpstr>RA9</vt:lpstr>
      <vt:lpstr>RA10</vt:lpstr>
      <vt:lpstr>RA11</vt:lpstr>
      <vt:lpstr>RA12</vt:lpstr>
      <vt:lpstr>RA15</vt:lpstr>
      <vt:lpstr>RA17</vt:lpstr>
      <vt:lpstr>RA18</vt:lpstr>
      <vt:lpstr>RA19</vt:lpstr>
      <vt:lpstr>RA21</vt:lpstr>
      <vt:lpstr>PC14</vt:lpstr>
      <vt:lpstr>Summary BS</vt:lpstr>
      <vt:lpstr>Summary RA</vt:lpstr>
      <vt:lpstr>Summary PC</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Vanhoucke</dc:creator>
  <cp:lastModifiedBy>Mario Vanhoucke</cp:lastModifiedBy>
  <dcterms:created xsi:type="dcterms:W3CDTF">2015-02-04T12:08:14Z</dcterms:created>
  <dcterms:modified xsi:type="dcterms:W3CDTF">2016-04-11T13:56:50Z</dcterms:modified>
</cp:coreProperties>
</file>